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DATA\Website 2016\"/>
    </mc:Choice>
  </mc:AlternateContent>
  <bookViews>
    <workbookView xWindow="0" yWindow="0" windowWidth="21600" windowHeight="9735" tabRatio="876"/>
  </bookViews>
  <sheets>
    <sheet name="1-Summary" sheetId="47" r:id="rId1"/>
    <sheet name="2-Matrix" sheetId="82" r:id="rId2"/>
    <sheet name="3-Schedule" sheetId="103" r:id="rId3"/>
    <sheet name="4-Cost Estimates" sheetId="109" r:id="rId4"/>
    <sheet name="5-Access Road &amp; Bridge Budget" sheetId="110" r:id="rId5"/>
    <sheet name="6-Access Road Imp Budget" sheetId="111" r:id="rId6"/>
    <sheet name="7-Inputs" sheetId="14" r:id="rId7"/>
    <sheet name="8-Capital Costs" sheetId="32" r:id="rId8"/>
    <sheet name="9-O&amp;MCosts" sheetId="66" r:id="rId9"/>
    <sheet name="10. Building 71 Cargo" sheetId="88" r:id="rId10"/>
    <sheet name="11-Avoided Truck Miles" sheetId="100" r:id="rId11"/>
    <sheet name="12-Truck Op Cost Savings" sheetId="96" r:id="rId12"/>
    <sheet name="13-Vessel Op Cost Savings" sheetId="105" r:id="rId13"/>
    <sheet name="14-Safety" sheetId="106" r:id="rId14"/>
    <sheet name="15-Reduced Congestion" sheetId="107" r:id="rId15"/>
    <sheet name="16-Reduced Pavement Cost" sheetId="108" r:id="rId16"/>
    <sheet name="17-Red Emissions" sheetId="92" r:id="rId17"/>
    <sheet name="18-Residual" sheetId="95" r:id="rId18"/>
    <sheet name="Deflator" sheetId="65"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A" localSheetId="12">#REF!</definedName>
    <definedName name="\A" localSheetId="15">#REF!</definedName>
    <definedName name="\A" localSheetId="8">#REF!</definedName>
    <definedName name="\A">#REF!</definedName>
    <definedName name="\B" localSheetId="12">#REF!</definedName>
    <definedName name="\B" localSheetId="15">#REF!</definedName>
    <definedName name="\B" localSheetId="8">#REF!</definedName>
    <definedName name="\B">#REF!</definedName>
    <definedName name="\p" localSheetId="12">#REF!</definedName>
    <definedName name="\p" localSheetId="15">#REF!</definedName>
    <definedName name="\p" localSheetId="8">#REF!</definedName>
    <definedName name="\p">#REF!</definedName>
    <definedName name="\S" localSheetId="12">#REF!</definedName>
    <definedName name="\S" localSheetId="15">#REF!</definedName>
    <definedName name="\S" localSheetId="8">#REF!</definedName>
    <definedName name="\S">#REF!</definedName>
    <definedName name="_____________________________ALL2">'[1]A-11a Balance Sheet Recons'!$B$11:$J$42</definedName>
    <definedName name="____________________________ALL2">'[1]A-11a Balance Sheet Recons'!$B$11:$J$42</definedName>
    <definedName name="___________________________ALL2">'[1]A-11a Balance Sheet Recons'!$B$11:$J$42</definedName>
    <definedName name="__________________________ALL2">'[1]A-11a Balance Sheet Recons'!$B$11:$J$42</definedName>
    <definedName name="_________________________ALL2">'[1]A-11a Balance Sheet Recons'!$B$11:$J$42</definedName>
    <definedName name="________________________ALL2">'[1]A-11a Balance Sheet Recons'!$B$11:$J$42</definedName>
    <definedName name="_______________________ALL2">'[1]A-11a Balance Sheet Recons'!$B$11:$J$42</definedName>
    <definedName name="______________________ALL2">'[1]A-11a Balance Sheet Recons'!$B$11:$J$42</definedName>
    <definedName name="_____________________ALL2">'[1]A-11a Balance Sheet Recons'!$B$11:$J$42</definedName>
    <definedName name="____________________ALL2">'[1]A-11a Balance Sheet Recons'!$B$11:$J$42</definedName>
    <definedName name="___________________ALL2">'[1]A-11a Balance Sheet Recons'!$B$11:$J$42</definedName>
    <definedName name="__________________ALL2">'[1]A-11a Balance Sheet Recons'!$B$11:$J$42</definedName>
    <definedName name="_________________ALL2">'[1]A-11a Balance Sheet Recons'!$B$11:$J$42</definedName>
    <definedName name="________________ALL2">'[1]A-11a Balance Sheet Recons'!$B$11:$J$42</definedName>
    <definedName name="_______________ALL2">'[1]A-11a Balance Sheet Recons'!$B$11:$J$42</definedName>
    <definedName name="______________ALL2">'[1]A-11a Balance Sheet Recons'!$B$11:$J$42</definedName>
    <definedName name="_____________ALL2">'[1]A-11a Balance Sheet Recons'!$B$11:$J$42</definedName>
    <definedName name="____________ALL2">'[1]A-11a Balance Sheet Recons'!$B$11:$J$42</definedName>
    <definedName name="____________RG1" localSheetId="12">#REF!</definedName>
    <definedName name="____________RG1" localSheetId="15">#REF!</definedName>
    <definedName name="____________RG1" localSheetId="8">#REF!</definedName>
    <definedName name="____________RG1">#REF!</definedName>
    <definedName name="____________RG2" localSheetId="12">#REF!</definedName>
    <definedName name="____________RG2" localSheetId="15">#REF!</definedName>
    <definedName name="____________RG2" localSheetId="8">#REF!</definedName>
    <definedName name="____________RG2">#REF!</definedName>
    <definedName name="____________RG3" localSheetId="12">#REF!</definedName>
    <definedName name="____________RG3" localSheetId="15">#REF!</definedName>
    <definedName name="____________RG3" localSheetId="8">#REF!</definedName>
    <definedName name="____________RG3">#REF!</definedName>
    <definedName name="____________RG4" localSheetId="12">#REF!</definedName>
    <definedName name="____________RG4" localSheetId="15">#REF!</definedName>
    <definedName name="____________RG4" localSheetId="8">#REF!</definedName>
    <definedName name="____________RG4">#REF!</definedName>
    <definedName name="___________ALL2">'[1]A-11a Balance Sheet Recons'!$B$11:$J$42</definedName>
    <definedName name="___________RG1" localSheetId="12">#REF!</definedName>
    <definedName name="___________RG1" localSheetId="15">#REF!</definedName>
    <definedName name="___________RG1" localSheetId="8">#REF!</definedName>
    <definedName name="___________RG1">#REF!</definedName>
    <definedName name="___________RG2" localSheetId="12">#REF!</definedName>
    <definedName name="___________RG2" localSheetId="15">#REF!</definedName>
    <definedName name="___________RG2" localSheetId="8">#REF!</definedName>
    <definedName name="___________RG2">#REF!</definedName>
    <definedName name="___________RG3" localSheetId="12">#REF!</definedName>
    <definedName name="___________RG3" localSheetId="15">#REF!</definedName>
    <definedName name="___________RG3" localSheetId="8">#REF!</definedName>
    <definedName name="___________RG3">#REF!</definedName>
    <definedName name="___________RG4" localSheetId="12">#REF!</definedName>
    <definedName name="___________RG4" localSheetId="15">#REF!</definedName>
    <definedName name="___________RG4" localSheetId="8">#REF!</definedName>
    <definedName name="___________RG4">#REF!</definedName>
    <definedName name="__________ALL2">'[1]A-11a Balance Sheet Recons'!$B$11:$J$42</definedName>
    <definedName name="__________RG1" localSheetId="12">#REF!</definedName>
    <definedName name="__________RG1" localSheetId="15">#REF!</definedName>
    <definedName name="__________RG1" localSheetId="8">#REF!</definedName>
    <definedName name="__________RG1">#REF!</definedName>
    <definedName name="__________RG2" localSheetId="12">#REF!</definedName>
    <definedName name="__________RG2" localSheetId="15">#REF!</definedName>
    <definedName name="__________RG2" localSheetId="8">#REF!</definedName>
    <definedName name="__________RG2">#REF!</definedName>
    <definedName name="__________RG3" localSheetId="12">#REF!</definedName>
    <definedName name="__________RG3" localSheetId="15">#REF!</definedName>
    <definedName name="__________RG3" localSheetId="8">#REF!</definedName>
    <definedName name="__________RG3">#REF!</definedName>
    <definedName name="__________RG4" localSheetId="12">#REF!</definedName>
    <definedName name="__________RG4" localSheetId="15">#REF!</definedName>
    <definedName name="__________RG4" localSheetId="8">#REF!</definedName>
    <definedName name="__________RG4">#REF!</definedName>
    <definedName name="_________ALL2">'[1]A-11a Balance Sheet Recons'!$B$11:$J$42</definedName>
    <definedName name="_________RG1" localSheetId="12">#REF!</definedName>
    <definedName name="_________RG1" localSheetId="15">#REF!</definedName>
    <definedName name="_________RG1" localSheetId="8">#REF!</definedName>
    <definedName name="_________RG1">#REF!</definedName>
    <definedName name="_________RG2" localSheetId="12">#REF!</definedName>
    <definedName name="_________RG2" localSheetId="15">#REF!</definedName>
    <definedName name="_________RG2" localSheetId="8">#REF!</definedName>
    <definedName name="_________RG2">#REF!</definedName>
    <definedName name="_________RG3" localSheetId="12">#REF!</definedName>
    <definedName name="_________RG3" localSheetId="15">#REF!</definedName>
    <definedName name="_________RG3" localSheetId="8">#REF!</definedName>
    <definedName name="_________RG3">#REF!</definedName>
    <definedName name="_________RG4" localSheetId="12">#REF!</definedName>
    <definedName name="_________RG4" localSheetId="15">#REF!</definedName>
    <definedName name="_________RG4" localSheetId="8">#REF!</definedName>
    <definedName name="_________RG4">#REF!</definedName>
    <definedName name="________ALL2">'[1]A-11a Balance Sheet Recons'!$B$11:$J$42</definedName>
    <definedName name="________RG1" localSheetId="12">#REF!</definedName>
    <definedName name="________RG1" localSheetId="15">#REF!</definedName>
    <definedName name="________RG1" localSheetId="8">#REF!</definedName>
    <definedName name="________RG1">#REF!</definedName>
    <definedName name="________RG2" localSheetId="12">#REF!</definedName>
    <definedName name="________RG2" localSheetId="15">#REF!</definedName>
    <definedName name="________RG2" localSheetId="8">#REF!</definedName>
    <definedName name="________RG2">#REF!</definedName>
    <definedName name="________RG3" localSheetId="12">#REF!</definedName>
    <definedName name="________RG3" localSheetId="15">#REF!</definedName>
    <definedName name="________RG3" localSheetId="8">#REF!</definedName>
    <definedName name="________RG3">#REF!</definedName>
    <definedName name="________RG4" localSheetId="12">#REF!</definedName>
    <definedName name="________RG4" localSheetId="15">#REF!</definedName>
    <definedName name="________RG4" localSheetId="8">#REF!</definedName>
    <definedName name="________RG4">#REF!</definedName>
    <definedName name="_______ALL2">'[1]A-11a Balance Sheet Recons'!$B$11:$J$42</definedName>
    <definedName name="_______RG1" localSheetId="12">#REF!</definedName>
    <definedName name="_______RG1" localSheetId="15">#REF!</definedName>
    <definedName name="_______RG1" localSheetId="8">#REF!</definedName>
    <definedName name="_______RG1">#REF!</definedName>
    <definedName name="_______RG2" localSheetId="12">#REF!</definedName>
    <definedName name="_______RG2" localSheetId="15">#REF!</definedName>
    <definedName name="_______RG2" localSheetId="8">#REF!</definedName>
    <definedName name="_______RG2">#REF!</definedName>
    <definedName name="_______RG3" localSheetId="12">#REF!</definedName>
    <definedName name="_______RG3" localSheetId="15">#REF!</definedName>
    <definedName name="_______RG3" localSheetId="8">#REF!</definedName>
    <definedName name="_______RG3">#REF!</definedName>
    <definedName name="_______RG4" localSheetId="12">#REF!</definedName>
    <definedName name="_______RG4" localSheetId="15">#REF!</definedName>
    <definedName name="_______RG4" localSheetId="8">#REF!</definedName>
    <definedName name="_______RG4">#REF!</definedName>
    <definedName name="______ALL2">'[1]A-11a Balance Sheet Recons'!$B$11:$J$42</definedName>
    <definedName name="______RG1" localSheetId="12">#REF!</definedName>
    <definedName name="______RG1" localSheetId="15">#REF!</definedName>
    <definedName name="______RG1" localSheetId="8">#REF!</definedName>
    <definedName name="______RG1">#REF!</definedName>
    <definedName name="______RG2" localSheetId="12">#REF!</definedName>
    <definedName name="______RG2" localSheetId="15">#REF!</definedName>
    <definedName name="______RG2" localSheetId="8">#REF!</definedName>
    <definedName name="______RG2">#REF!</definedName>
    <definedName name="______RG3" localSheetId="12">#REF!</definedName>
    <definedName name="______RG3" localSheetId="15">#REF!</definedName>
    <definedName name="______RG3" localSheetId="8">#REF!</definedName>
    <definedName name="______RG3">#REF!</definedName>
    <definedName name="______RG4" localSheetId="12">#REF!</definedName>
    <definedName name="______RG4" localSheetId="15">#REF!</definedName>
    <definedName name="______RG4" localSheetId="8">#REF!</definedName>
    <definedName name="______RG4">#REF!</definedName>
    <definedName name="_____ALL2">'[1]A-11a Balance Sheet Recons'!$B$11:$J$42</definedName>
    <definedName name="_____RG1" localSheetId="12">#REF!</definedName>
    <definedName name="_____RG1" localSheetId="15">#REF!</definedName>
    <definedName name="_____RG1" localSheetId="8">#REF!</definedName>
    <definedName name="_____RG1">#REF!</definedName>
    <definedName name="_____RG2" localSheetId="12">#REF!</definedName>
    <definedName name="_____RG2" localSheetId="15">#REF!</definedName>
    <definedName name="_____RG2" localSheetId="8">#REF!</definedName>
    <definedName name="_____RG2">#REF!</definedName>
    <definedName name="_____RG3" localSheetId="12">#REF!</definedName>
    <definedName name="_____RG3" localSheetId="15">#REF!</definedName>
    <definedName name="_____RG3" localSheetId="8">#REF!</definedName>
    <definedName name="_____RG3">#REF!</definedName>
    <definedName name="_____RG4" localSheetId="12">#REF!</definedName>
    <definedName name="_____RG4" localSheetId="15">#REF!</definedName>
    <definedName name="_____RG4" localSheetId="8">#REF!</definedName>
    <definedName name="_____RG4">#REF!</definedName>
    <definedName name="____ALL2">'[1]A-11a Balance Sheet Recons'!$B$11:$J$42</definedName>
    <definedName name="____RG1" localSheetId="12">#REF!</definedName>
    <definedName name="____RG1" localSheetId="15">#REF!</definedName>
    <definedName name="____RG1" localSheetId="8">#REF!</definedName>
    <definedName name="____RG1">#REF!</definedName>
    <definedName name="____RG2" localSheetId="12">#REF!</definedName>
    <definedName name="____RG2" localSheetId="15">#REF!</definedName>
    <definedName name="____RG2" localSheetId="8">#REF!</definedName>
    <definedName name="____RG2">#REF!</definedName>
    <definedName name="____RG3" localSheetId="12">#REF!</definedName>
    <definedName name="____RG3" localSheetId="15">#REF!</definedName>
    <definedName name="____RG3" localSheetId="8">#REF!</definedName>
    <definedName name="____RG3">#REF!</definedName>
    <definedName name="____RG4" localSheetId="12">#REF!</definedName>
    <definedName name="____RG4" localSheetId="15">#REF!</definedName>
    <definedName name="____RG4" localSheetId="8">#REF!</definedName>
    <definedName name="____RG4">#REF!</definedName>
    <definedName name="___ALL2">'[1]A-11a Balance Sheet Recons'!$B$11:$J$42</definedName>
    <definedName name="___RG1" localSheetId="12">#REF!</definedName>
    <definedName name="___RG1" localSheetId="15">#REF!</definedName>
    <definedName name="___RG1" localSheetId="8">#REF!</definedName>
    <definedName name="___RG1">#REF!</definedName>
    <definedName name="___RG2" localSheetId="12">#REF!</definedName>
    <definedName name="___RG2" localSheetId="15">#REF!</definedName>
    <definedName name="___RG2" localSheetId="8">#REF!</definedName>
    <definedName name="___RG2">#REF!</definedName>
    <definedName name="___RG3" localSheetId="12">#REF!</definedName>
    <definedName name="___RG3" localSheetId="15">#REF!</definedName>
    <definedName name="___RG3" localSheetId="8">#REF!</definedName>
    <definedName name="___RG3">#REF!</definedName>
    <definedName name="___RG4" localSheetId="12">#REF!</definedName>
    <definedName name="___RG4" localSheetId="15">#REF!</definedName>
    <definedName name="___RG4" localSheetId="8">#REF!</definedName>
    <definedName name="___RG4">#REF!</definedName>
    <definedName name="__ALL2">'[1]A-11a Balance Sheet Recons'!$B$11:$J$42</definedName>
    <definedName name="__RG1" localSheetId="12">#REF!</definedName>
    <definedName name="__RG1" localSheetId="15">#REF!</definedName>
    <definedName name="__RG1" localSheetId="8">#REF!</definedName>
    <definedName name="__RG1">#REF!</definedName>
    <definedName name="__RG2" localSheetId="12">#REF!</definedName>
    <definedName name="__RG2" localSheetId="15">#REF!</definedName>
    <definedName name="__RG2" localSheetId="8">#REF!</definedName>
    <definedName name="__RG2">#REF!</definedName>
    <definedName name="__RG3" localSheetId="12">#REF!</definedName>
    <definedName name="__RG3" localSheetId="15">#REF!</definedName>
    <definedName name="__RG3" localSheetId="8">#REF!</definedName>
    <definedName name="__RG3">#REF!</definedName>
    <definedName name="__RG4" localSheetId="12">#REF!</definedName>
    <definedName name="__RG4" localSheetId="15">#REF!</definedName>
    <definedName name="__RG4" localSheetId="8">#REF!</definedName>
    <definedName name="__RG4">#REF!</definedName>
    <definedName name="_12_MONTHS" localSheetId="12">#REF!</definedName>
    <definedName name="_12_MONTHS" localSheetId="15">#REF!</definedName>
    <definedName name="_12_MONTHS" localSheetId="8">#REF!</definedName>
    <definedName name="_12_MONTHS">#REF!</definedName>
    <definedName name="_12_PAGE_25MO" localSheetId="12">#REF!</definedName>
    <definedName name="_12_PAGE_25MO" localSheetId="15">#REF!</definedName>
    <definedName name="_12_PAGE_25MO" localSheetId="8">#REF!</definedName>
    <definedName name="_12_PAGE_25MO">#REF!</definedName>
    <definedName name="_ALL2">'[1]A-11a Balance Sheet Recons'!$B$11:$J$42</definedName>
    <definedName name="_COW1" localSheetId="12">#REF!</definedName>
    <definedName name="_COW1" localSheetId="15">#REF!</definedName>
    <definedName name="_COW1" localSheetId="8">#REF!</definedName>
    <definedName name="_COW1">#REF!</definedName>
    <definedName name="_COW2" localSheetId="12">#REF!</definedName>
    <definedName name="_COW2" localSheetId="15">#REF!</definedName>
    <definedName name="_COW2" localSheetId="8">#REF!</definedName>
    <definedName name="_COW2">#REF!</definedName>
    <definedName name="_Fill" localSheetId="12" hidden="1">#REF!</definedName>
    <definedName name="_Fill" localSheetId="15" hidden="1">#REF!</definedName>
    <definedName name="_Fill" localSheetId="8" hidden="1">#REF!</definedName>
    <definedName name="_Fill" hidden="1">#REF!</definedName>
    <definedName name="_Key1" localSheetId="12" hidden="1">'[2]Journal Entry'!#REF!</definedName>
    <definedName name="_Key1" localSheetId="15" hidden="1">'[2]Journal Entry'!#REF!</definedName>
    <definedName name="_Key1" localSheetId="8" hidden="1">'[2]Journal Entry'!#REF!</definedName>
    <definedName name="_Key1" hidden="1">'[2]Journal Entry'!#REF!</definedName>
    <definedName name="_Key2" localSheetId="12" hidden="1">'[2]Journal Entry'!#REF!</definedName>
    <definedName name="_Key2" localSheetId="15" hidden="1">'[2]Journal Entry'!#REF!</definedName>
    <definedName name="_Key2" localSheetId="8" hidden="1">'[2]Journal Entry'!#REF!</definedName>
    <definedName name="_Key2" hidden="1">'[2]Journal Entry'!#REF!</definedName>
    <definedName name="_Order1" hidden="1">255</definedName>
    <definedName name="_Order2" hidden="1">255</definedName>
    <definedName name="_ppp1" localSheetId="12">#REF!</definedName>
    <definedName name="_ppp1" localSheetId="15">#REF!</definedName>
    <definedName name="_ppp1" localSheetId="8">#REF!</definedName>
    <definedName name="_ppp1">#REF!</definedName>
    <definedName name="_ppp2" localSheetId="12">#REF!</definedName>
    <definedName name="_ppp2" localSheetId="15">#REF!</definedName>
    <definedName name="_ppp2" localSheetId="8">#REF!</definedName>
    <definedName name="_ppp2">#REF!</definedName>
    <definedName name="_ppp3" localSheetId="12">#REF!</definedName>
    <definedName name="_ppp3" localSheetId="15">#REF!</definedName>
    <definedName name="_ppp3" localSheetId="8">#REF!</definedName>
    <definedName name="_ppp3">#REF!</definedName>
    <definedName name="_RG1" localSheetId="12">#REF!</definedName>
    <definedName name="_RG1" localSheetId="15">#REF!</definedName>
    <definedName name="_RG1" localSheetId="8">#REF!</definedName>
    <definedName name="_RG1">#REF!</definedName>
    <definedName name="_RG2" localSheetId="12">#REF!</definedName>
    <definedName name="_RG2" localSheetId="15">#REF!</definedName>
    <definedName name="_RG2" localSheetId="8">#REF!</definedName>
    <definedName name="_RG2">#REF!</definedName>
    <definedName name="_RG3" localSheetId="12">#REF!</definedName>
    <definedName name="_RG3" localSheetId="15">#REF!</definedName>
    <definedName name="_RG3" localSheetId="8">#REF!</definedName>
    <definedName name="_RG3">#REF!</definedName>
    <definedName name="_RG4" localSheetId="12">#REF!</definedName>
    <definedName name="_RG4" localSheetId="15">#REF!</definedName>
    <definedName name="_RG4" localSheetId="8">#REF!</definedName>
    <definedName name="_RG4">#REF!</definedName>
    <definedName name="_ST1" localSheetId="12">#REF!</definedName>
    <definedName name="_ST1" localSheetId="15">#REF!</definedName>
    <definedName name="_ST1" localSheetId="8">#REF!</definedName>
    <definedName name="_ST1">#REF!</definedName>
    <definedName name="_ST2" localSheetId="12">#REF!</definedName>
    <definedName name="_ST2" localSheetId="15">#REF!</definedName>
    <definedName name="_ST2" localSheetId="8">#REF!</definedName>
    <definedName name="_ST2">#REF!</definedName>
    <definedName name="_SUB1" localSheetId="12">#REF!</definedName>
    <definedName name="_SUB1" localSheetId="15">#REF!</definedName>
    <definedName name="_SUB1" localSheetId="8">#REF!</definedName>
    <definedName name="_SUB1">#REF!</definedName>
    <definedName name="_SUB2" localSheetId="12">#REF!</definedName>
    <definedName name="_SUB2" localSheetId="15">#REF!</definedName>
    <definedName name="_SUB2" localSheetId="8">#REF!</definedName>
    <definedName name="_SUB2">#REF!</definedName>
    <definedName name="_SUB3" localSheetId="12">#REF!</definedName>
    <definedName name="_SUB3" localSheetId="15">#REF!</definedName>
    <definedName name="_SUB3" localSheetId="8">#REF!</definedName>
    <definedName name="_SUB3">#REF!</definedName>
    <definedName name="_SUB4" localSheetId="12">#REF!</definedName>
    <definedName name="_SUB4" localSheetId="15">#REF!</definedName>
    <definedName name="_SUB4" localSheetId="8">#REF!</definedName>
    <definedName name="_SUB4">#REF!</definedName>
    <definedName name="_SUB5" localSheetId="12">#REF!</definedName>
    <definedName name="_SUB5" localSheetId="15">#REF!</definedName>
    <definedName name="_SUB5" localSheetId="8">#REF!</definedName>
    <definedName name="_SUB5">#REF!</definedName>
    <definedName name="_SUB6" localSheetId="12">#REF!</definedName>
    <definedName name="_SUB6" localSheetId="15">#REF!</definedName>
    <definedName name="_SUB6" localSheetId="8">#REF!</definedName>
    <definedName name="_SUB6">#REF!</definedName>
    <definedName name="_SUB8" localSheetId="12">#REF!</definedName>
    <definedName name="_SUB8" localSheetId="15">#REF!</definedName>
    <definedName name="_SUB8" localSheetId="8">#REF!</definedName>
    <definedName name="_SUB8">#REF!</definedName>
    <definedName name="_SW1" localSheetId="12">#REF!</definedName>
    <definedName name="_SW1" localSheetId="15">#REF!</definedName>
    <definedName name="_SW1" localSheetId="8">#REF!</definedName>
    <definedName name="_SW1">#REF!</definedName>
    <definedName name="_SW2" localSheetId="12">#REF!</definedName>
    <definedName name="_SW2" localSheetId="15">#REF!</definedName>
    <definedName name="_SW2" localSheetId="8">#REF!</definedName>
    <definedName name="_SW2">#REF!</definedName>
    <definedName name="AADTGrowth">[3]Assumptions!$C$3</definedName>
    <definedName name="ABBREV_DATE" localSheetId="12">#REF!</definedName>
    <definedName name="ABBREV_DATE" localSheetId="15">#REF!</definedName>
    <definedName name="ABBREV_DATE" localSheetId="8">#REF!</definedName>
    <definedName name="ABBREV_DATE">#REF!</definedName>
    <definedName name="Adds" localSheetId="12">#REF!</definedName>
    <definedName name="Adds" localSheetId="15">#REF!</definedName>
    <definedName name="Adds" localSheetId="8">#REF!</definedName>
    <definedName name="Adds">#REF!</definedName>
    <definedName name="AnsCoEstFacSz" localSheetId="12">'7-Inputs'!#REF!</definedName>
    <definedName name="AnsCoEstFacSz" localSheetId="15">'7-Inputs'!#REF!</definedName>
    <definedName name="AnsCoEstFacSz">'7-Inputs'!#REF!</definedName>
    <definedName name="ASSIGN" localSheetId="12">#REF!</definedName>
    <definedName name="ASSIGN" localSheetId="15">#REF!</definedName>
    <definedName name="ASSIGN" localSheetId="8">#REF!</definedName>
    <definedName name="ASSIGN">#REF!</definedName>
    <definedName name="B_4" localSheetId="12">#REF!</definedName>
    <definedName name="B_4" localSheetId="15">#REF!</definedName>
    <definedName name="B_4" localSheetId="8">#REF!</definedName>
    <definedName name="B_4">#REF!</definedName>
    <definedName name="B_5" localSheetId="12">#REF!</definedName>
    <definedName name="B_5" localSheetId="15">#REF!</definedName>
    <definedName name="B_5" localSheetId="8">#REF!</definedName>
    <definedName name="B_5">#REF!</definedName>
    <definedName name="BEGINNING" localSheetId="12">#REF!</definedName>
    <definedName name="BEGINNING" localSheetId="15">#REF!</definedName>
    <definedName name="BEGINNING" localSheetId="8">#REF!</definedName>
    <definedName name="BEGINNING">#REF!</definedName>
    <definedName name="BEx3O85IKWARA6NCJOLRBRJFMEWW" localSheetId="12" hidden="1">'[4]Q2 09 Rail BS Leads'!#REF!</definedName>
    <definedName name="BEx3O85IKWARA6NCJOLRBRJFMEWW" localSheetId="15" hidden="1">'[4]Q2 09 Rail BS Leads'!#REF!</definedName>
    <definedName name="BEx3O85IKWARA6NCJOLRBRJFMEWW" localSheetId="8" hidden="1">'[4]Q2 09 Rail BS Leads'!#REF!</definedName>
    <definedName name="BEx3O85IKWARA6NCJOLRBRJFMEWW" hidden="1">'[4]Q2 09 Rail BS Leads'!#REF!</definedName>
    <definedName name="BEx5MLQZM68YQSKARVWTTPINFQ2C" localSheetId="12" hidden="1">'[4]Q2 09 Rail BS Leads'!#REF!</definedName>
    <definedName name="BEx5MLQZM68YQSKARVWTTPINFQ2C" localSheetId="15" hidden="1">'[4]Q2 09 Rail BS Leads'!#REF!</definedName>
    <definedName name="BEx5MLQZM68YQSKARVWTTPINFQ2C" localSheetId="8" hidden="1">'[4]Q2 09 Rail BS Leads'!#REF!</definedName>
    <definedName name="BEx5MLQZM68YQSKARVWTTPINFQ2C" hidden="1">'[4]Q2 09 Rail BS Leads'!#REF!</definedName>
    <definedName name="BExERWCEBKQRYWRQLYJ4UCMMKTHG" localSheetId="12" hidden="1">'[4]Q2 09 Rail BS Leads'!#REF!</definedName>
    <definedName name="BExERWCEBKQRYWRQLYJ4UCMMKTHG" localSheetId="15" hidden="1">'[4]Q2 09 Rail BS Leads'!#REF!</definedName>
    <definedName name="BExERWCEBKQRYWRQLYJ4UCMMKTHG" localSheetId="8" hidden="1">'[4]Q2 09 Rail BS Leads'!#REF!</definedName>
    <definedName name="BExERWCEBKQRYWRQLYJ4UCMMKTHG" hidden="1">'[4]Q2 09 Rail BS Leads'!#REF!</definedName>
    <definedName name="BExMBYPQDG9AYDQ5E8IECVFREPO6" localSheetId="12" hidden="1">'[4]Q2 09 Rail BS Leads'!#REF!</definedName>
    <definedName name="BExMBYPQDG9AYDQ5E8IECVFREPO6" localSheetId="15" hidden="1">'[4]Q2 09 Rail BS Leads'!#REF!</definedName>
    <definedName name="BExMBYPQDG9AYDQ5E8IECVFREPO6" localSheetId="8" hidden="1">'[4]Q2 09 Rail BS Leads'!#REF!</definedName>
    <definedName name="BExMBYPQDG9AYDQ5E8IECVFREPO6" hidden="1">'[4]Q2 09 Rail BS Leads'!#REF!</definedName>
    <definedName name="BExQ9ZLYHWABXAA9NJDW8ZS0UQ9P" localSheetId="12" hidden="1">'[4]Q2 09 Rail BS Leads'!#REF!</definedName>
    <definedName name="BExQ9ZLYHWABXAA9NJDW8ZS0UQ9P" localSheetId="15" hidden="1">'[4]Q2 09 Rail BS Leads'!#REF!</definedName>
    <definedName name="BExQ9ZLYHWABXAA9NJDW8ZS0UQ9P" localSheetId="8" hidden="1">'[4]Q2 09 Rail BS Leads'!#REF!</definedName>
    <definedName name="BExQ9ZLYHWABXAA9NJDW8ZS0UQ9P" hidden="1">'[4]Q2 09 Rail BS Leads'!#REF!</definedName>
    <definedName name="BExTUY9WNSJ91GV8CP0SKJTEIV82" localSheetId="12" hidden="1">'[4]Q2 09 Rail BS Leads'!#REF!</definedName>
    <definedName name="BExTUY9WNSJ91GV8CP0SKJTEIV82" localSheetId="15" hidden="1">'[4]Q2 09 Rail BS Leads'!#REF!</definedName>
    <definedName name="BExTUY9WNSJ91GV8CP0SKJTEIV82" localSheetId="8" hidden="1">'[4]Q2 09 Rail BS Leads'!#REF!</definedName>
    <definedName name="BExTUY9WNSJ91GV8CP0SKJTEIV82" hidden="1">'[4]Q2 09 Rail BS Leads'!#REF!</definedName>
    <definedName name="BS_98" localSheetId="12">#REF!</definedName>
    <definedName name="BS_98" localSheetId="15">#REF!</definedName>
    <definedName name="BS_98" localSheetId="8">#REF!</definedName>
    <definedName name="BS_98">#REF!</definedName>
    <definedName name="BS_99" localSheetId="12">#REF!</definedName>
    <definedName name="BS_99" localSheetId="15">#REF!</definedName>
    <definedName name="BS_99" localSheetId="8">#REF!</definedName>
    <definedName name="BS_99">#REF!</definedName>
    <definedName name="BS_SUM_25MO" localSheetId="12">#REF!</definedName>
    <definedName name="BS_SUM_25MO" localSheetId="15">#REF!</definedName>
    <definedName name="BS_SUM_25MO" localSheetId="8">#REF!</definedName>
    <definedName name="BS_SUM_25MO">#REF!</definedName>
    <definedName name="BS_SUM_98" localSheetId="12">#REF!</definedName>
    <definedName name="BS_SUM_98" localSheetId="15">#REF!</definedName>
    <definedName name="BS_SUM_98" localSheetId="8">#REF!</definedName>
    <definedName name="BS_SUM_98">#REF!</definedName>
    <definedName name="BS_SUM_99" localSheetId="12">#REF!</definedName>
    <definedName name="BS_SUM_99" localSheetId="15">#REF!</definedName>
    <definedName name="BS_SUM_99" localSheetId="8">#REF!</definedName>
    <definedName name="BS_SUM_99">#REF!</definedName>
    <definedName name="CBS" localSheetId="12">#REF!</definedName>
    <definedName name="CBS" localSheetId="15">#REF!</definedName>
    <definedName name="CBS" localSheetId="8">#REF!</definedName>
    <definedName name="CBS">#REF!</definedName>
    <definedName name="COLE" localSheetId="12">#REF!</definedName>
    <definedName name="COLE" localSheetId="15">#REF!</definedName>
    <definedName name="COLE" localSheetId="8">#REF!</definedName>
    <definedName name="COLE">#REF!</definedName>
    <definedName name="_xlnm.Criteria" localSheetId="12">#REF!</definedName>
    <definedName name="_xlnm.Criteria" localSheetId="15">#REF!</definedName>
    <definedName name="_xlnm.Criteria" localSheetId="8">#REF!</definedName>
    <definedName name="_xlnm.Criteria">#REF!</definedName>
    <definedName name="CURRENT_DATE" localSheetId="12">#REF!</definedName>
    <definedName name="CURRENT_DATE" localSheetId="15">#REF!</definedName>
    <definedName name="CURRENT_DATE" localSheetId="8">#REF!</definedName>
    <definedName name="CURRENT_DATE">#REF!</definedName>
    <definedName name="DATA" localSheetId="12">#REF!</definedName>
    <definedName name="DATA" localSheetId="15">#REF!</definedName>
    <definedName name="DATA" localSheetId="8">#REF!</definedName>
    <definedName name="DATA">#REF!</definedName>
    <definedName name="_xlnm.Database" localSheetId="12">#REF!</definedName>
    <definedName name="_xlnm.Database" localSheetId="15">#REF!</definedName>
    <definedName name="_xlnm.Database" localSheetId="8">#REF!</definedName>
    <definedName name="_xlnm.Database" localSheetId="18">#REF!</definedName>
    <definedName name="_xlnm.Database">#REF!</definedName>
    <definedName name="DecComICC" localSheetId="12">#REF!</definedName>
    <definedName name="DecComICC" localSheetId="15">#REF!</definedName>
    <definedName name="DecComICC" localSheetId="8">#REF!</definedName>
    <definedName name="DecComICC">#REF!</definedName>
    <definedName name="DecComInstall" localSheetId="12">#REF!</definedName>
    <definedName name="DecComInstall" localSheetId="15">#REF!</definedName>
    <definedName name="DecComInstall" localSheetId="8">#REF!</definedName>
    <definedName name="DecComInstall">#REF!</definedName>
    <definedName name="Detail" localSheetId="12">#REF!</definedName>
    <definedName name="Detail" localSheetId="15">#REF!</definedName>
    <definedName name="Detail" localSheetId="8">#REF!</definedName>
    <definedName name="Detail">#REF!</definedName>
    <definedName name="DISC_RATE">[3]Assumptions!$C$5</definedName>
    <definedName name="ENDING" localSheetId="12">#REF!</definedName>
    <definedName name="ENDING" localSheetId="15">#REF!</definedName>
    <definedName name="ENDING" localSheetId="8">#REF!</definedName>
    <definedName name="ENDING">#REF!</definedName>
    <definedName name="EPR" localSheetId="12">#REF!</definedName>
    <definedName name="EPR" localSheetId="15">#REF!</definedName>
    <definedName name="EPR" localSheetId="8">#REF!</definedName>
    <definedName name="EPR">#REF!</definedName>
    <definedName name="_xlnm.Extract" localSheetId="12">#REF!</definedName>
    <definedName name="_xlnm.Extract" localSheetId="15">#REF!</definedName>
    <definedName name="_xlnm.Extract" localSheetId="8">#REF!</definedName>
    <definedName name="_xlnm.Extract">#REF!</definedName>
    <definedName name="formula" localSheetId="12">#REF!</definedName>
    <definedName name="formula" localSheetId="15">#REF!</definedName>
    <definedName name="formula" localSheetId="8">#REF!</definedName>
    <definedName name="formula">#REF!</definedName>
    <definedName name="furbase" localSheetId="12">#REF!</definedName>
    <definedName name="furbase" localSheetId="15">#REF!</definedName>
    <definedName name="furbase" localSheetId="8">#REF!</definedName>
    <definedName name="furbase">#REF!</definedName>
    <definedName name="FURN" localSheetId="12">#REF!</definedName>
    <definedName name="FURN" localSheetId="15">#REF!</definedName>
    <definedName name="FURN" localSheetId="8">#REF!</definedName>
    <definedName name="FURN">#REF!</definedName>
    <definedName name="furnish" localSheetId="12">#REF!</definedName>
    <definedName name="furnish" localSheetId="15">#REF!</definedName>
    <definedName name="furnish" localSheetId="8">#REF!</definedName>
    <definedName name="furnish">#REF!</definedName>
    <definedName name="furnmat" localSheetId="12">#REF!</definedName>
    <definedName name="furnmat" localSheetId="15">#REF!</definedName>
    <definedName name="furnmat" localSheetId="8">#REF!</definedName>
    <definedName name="furnmat">#REF!</definedName>
    <definedName name="GENERAL" localSheetId="12">#REF!</definedName>
    <definedName name="GENERAL" localSheetId="15">#REF!</definedName>
    <definedName name="GENERAL" localSheetId="8">#REF!</definedName>
    <definedName name="GENERAL">#REF!</definedName>
    <definedName name="ICCConv">'[5]ICC Conversion'!$A$1:$B$191</definedName>
    <definedName name="IMPORT" localSheetId="12">#REF!</definedName>
    <definedName name="IMPORT" localSheetId="15">#REF!</definedName>
    <definedName name="IMPORT" localSheetId="8">#REF!</definedName>
    <definedName name="IMPORT">#REF!</definedName>
    <definedName name="infor" localSheetId="12">#REF!</definedName>
    <definedName name="infor" localSheetId="15">#REF!</definedName>
    <definedName name="infor" localSheetId="8">#REF!</definedName>
    <definedName name="infor">#REF!</definedName>
    <definedName name="item" localSheetId="12">#REF!</definedName>
    <definedName name="item" localSheetId="15">#REF!</definedName>
    <definedName name="item" localSheetId="8">#REF!</definedName>
    <definedName name="item">#REF!</definedName>
    <definedName name="k7." localSheetId="12">#REF!</definedName>
    <definedName name="k7." localSheetId="15">#REF!</definedName>
    <definedName name="k7." localSheetId="8">#REF!</definedName>
    <definedName name="k7.">#REF!</definedName>
    <definedName name="LEADS" localSheetId="12">#REF!</definedName>
    <definedName name="LEADS" localSheetId="15">#REF!</definedName>
    <definedName name="LEADS" localSheetId="8">#REF!</definedName>
    <definedName name="LEADS">#REF!</definedName>
    <definedName name="LEADS_25MO" localSheetId="12">#REF!</definedName>
    <definedName name="LEADS_25MO" localSheetId="15">#REF!</definedName>
    <definedName name="LEADS_25MO" localSheetId="8">#REF!</definedName>
    <definedName name="LEADS_25MO">#REF!</definedName>
    <definedName name="LEADS_98" localSheetId="12">#REF!</definedName>
    <definedName name="LEADS_98" localSheetId="15">#REF!</definedName>
    <definedName name="LEADS_98" localSheetId="8">#REF!</definedName>
    <definedName name="LEADS_98">#REF!</definedName>
    <definedName name="LEADS_99" localSheetId="12">#REF!</definedName>
    <definedName name="LEADS_99" localSheetId="15">#REF!</definedName>
    <definedName name="LEADS_99" localSheetId="8">#REF!</definedName>
    <definedName name="LEADS_99">#REF!</definedName>
    <definedName name="LOLD">1</definedName>
    <definedName name="LOLD_Table">7</definedName>
    <definedName name="mike" localSheetId="12">#REF!</definedName>
    <definedName name="mike" localSheetId="15">#REF!</definedName>
    <definedName name="mike" localSheetId="8">#REF!</definedName>
    <definedName name="mike">#REF!</definedName>
    <definedName name="mobil1" localSheetId="12">#REF!</definedName>
    <definedName name="mobil1" localSheetId="15">#REF!</definedName>
    <definedName name="mobil1" localSheetId="8">#REF!</definedName>
    <definedName name="mobil1">#REF!</definedName>
    <definedName name="NEXT" localSheetId="12">#REF!</definedName>
    <definedName name="NEXT" localSheetId="15">#REF!</definedName>
    <definedName name="NEXT" localSheetId="8">#REF!</definedName>
    <definedName name="NEXT">#REF!</definedName>
    <definedName name="Normal" localSheetId="12">#REF!</definedName>
    <definedName name="Normal" localSheetId="15">#REF!</definedName>
    <definedName name="Normal" localSheetId="8">#REF!</definedName>
    <definedName name="Normal">#REF!</definedName>
    <definedName name="number" localSheetId="12">#REF!</definedName>
    <definedName name="number" localSheetId="15">#REF!</definedName>
    <definedName name="number" localSheetId="8">#REF!</definedName>
    <definedName name="number">#REF!</definedName>
    <definedName name="OPER1" localSheetId="12">#REF!</definedName>
    <definedName name="OPER1" localSheetId="15">#REF!</definedName>
    <definedName name="OPER1" localSheetId="8">#REF!</definedName>
    <definedName name="OPER1">#REF!</definedName>
    <definedName name="OPER2" localSheetId="12">#REF!</definedName>
    <definedName name="OPER2" localSheetId="15">#REF!</definedName>
    <definedName name="OPER2" localSheetId="8">#REF!</definedName>
    <definedName name="OPER2">#REF!</definedName>
    <definedName name="PAGE_33" localSheetId="12">#REF!</definedName>
    <definedName name="PAGE_33" localSheetId="15">#REF!</definedName>
    <definedName name="PAGE_33" localSheetId="8">#REF!</definedName>
    <definedName name="PAGE_33">#REF!</definedName>
    <definedName name="PAGE1" localSheetId="12">#REF!</definedName>
    <definedName name="PAGE1" localSheetId="15">#REF!</definedName>
    <definedName name="PAGE1" localSheetId="8">#REF!</definedName>
    <definedName name="PAGE1">#REF!</definedName>
    <definedName name="PAGE2" localSheetId="12">#REF!</definedName>
    <definedName name="PAGE2" localSheetId="15">#REF!</definedName>
    <definedName name="PAGE2" localSheetId="8">#REF!</definedName>
    <definedName name="PAGE2">#REF!</definedName>
    <definedName name="PAGE32" localSheetId="12">#REF!</definedName>
    <definedName name="PAGE32" localSheetId="15">#REF!</definedName>
    <definedName name="PAGE32" localSheetId="8">#REF!</definedName>
    <definedName name="PAGE32">#REF!</definedName>
    <definedName name="PAGE37" localSheetId="12">#REF!</definedName>
    <definedName name="PAGE37" localSheetId="15">#REF!</definedName>
    <definedName name="PAGE37" localSheetId="8">#REF!</definedName>
    <definedName name="PAGE37">#REF!</definedName>
    <definedName name="PART_B" localSheetId="12">#REF!</definedName>
    <definedName name="PART_B" localSheetId="15">#REF!</definedName>
    <definedName name="PART_B" localSheetId="8">#REF!</definedName>
    <definedName name="PART_B">#REF!</definedName>
    <definedName name="PARTA" localSheetId="12">#REF!</definedName>
    <definedName name="PARTA" localSheetId="15">#REF!</definedName>
    <definedName name="PARTA" localSheetId="8">#REF!</definedName>
    <definedName name="PARTA">#REF!</definedName>
    <definedName name="PISNU" localSheetId="12">#REF!</definedName>
    <definedName name="PISNU" localSheetId="15">#REF!</definedName>
    <definedName name="PISNU" localSheetId="8">#REF!</definedName>
    <definedName name="PISNU">#REF!</definedName>
    <definedName name="ppp" localSheetId="12">#REF!</definedName>
    <definedName name="ppp" localSheetId="15">#REF!</definedName>
    <definedName name="ppp" localSheetId="8">#REF!</definedName>
    <definedName name="ppp">#REF!</definedName>
    <definedName name="price" localSheetId="12">#REF!</definedName>
    <definedName name="price" localSheetId="15">#REF!</definedName>
    <definedName name="price" localSheetId="8">#REF!</definedName>
    <definedName name="price">#REF!</definedName>
    <definedName name="PRINT_ALL" localSheetId="12">#REF!</definedName>
    <definedName name="PRINT_ALL" localSheetId="15">#REF!</definedName>
    <definedName name="PRINT_ALL" localSheetId="8">#REF!</definedName>
    <definedName name="PRINT_ALL">#REF!</definedName>
    <definedName name="PRINT_AREA_MI" localSheetId="12">#REF!</definedName>
    <definedName name="PRINT_AREA_MI" localSheetId="15">#REF!</definedName>
    <definedName name="PRINT_AREA_MI" localSheetId="8">#REF!</definedName>
    <definedName name="PRINT_AREA_MI">#REF!</definedName>
    <definedName name="PRINT_CF_9899" localSheetId="12">#REF!</definedName>
    <definedName name="PRINT_CF_9899" localSheetId="15">#REF!</definedName>
    <definedName name="PRINT_CF_9899" localSheetId="8">#REF!</definedName>
    <definedName name="PRINT_CF_9899">#REF!</definedName>
    <definedName name="PRINT_DIFF" localSheetId="12">#REF!</definedName>
    <definedName name="PRINT_DIFF" localSheetId="15">#REF!</definedName>
    <definedName name="PRINT_DIFF" localSheetId="8">#REF!</definedName>
    <definedName name="PRINT_DIFF">#REF!</definedName>
    <definedName name="Print_Titles_MI">'[6]PA Run Off'!$A$1:$IV$10,'[6]PA Run Off'!$A$1:$A$16384</definedName>
    <definedName name="PRT_12_PAGE_25M" localSheetId="12">#REF!</definedName>
    <definedName name="PRT_12_PAGE_25M" localSheetId="15">#REF!</definedName>
    <definedName name="PRT_12_PAGE_25M" localSheetId="8">#REF!</definedName>
    <definedName name="PRT_12_PAGE_25M">#REF!</definedName>
    <definedName name="PRT_98_WCRECON" localSheetId="12">#REF!</definedName>
    <definedName name="PRT_98_WCRECON" localSheetId="15">#REF!</definedName>
    <definedName name="PRT_98_WCRECON" localSheetId="8">#REF!</definedName>
    <definedName name="PRT_98_WCRECON">#REF!</definedName>
    <definedName name="PRT_99_WCRECON" localSheetId="12">#REF!</definedName>
    <definedName name="PRT_99_WCRECON" localSheetId="15">#REF!</definedName>
    <definedName name="PRT_99_WCRECON" localSheetId="8">#REF!</definedName>
    <definedName name="PRT_99_WCRECON">#REF!</definedName>
    <definedName name="PRT_BS_98" localSheetId="12">#REF!</definedName>
    <definedName name="PRT_BS_98" localSheetId="15">#REF!</definedName>
    <definedName name="PRT_BS_98" localSheetId="8">#REF!</definedName>
    <definedName name="PRT_BS_98">#REF!</definedName>
    <definedName name="PRT_BS_99" localSheetId="12">#REF!</definedName>
    <definedName name="PRT_BS_99" localSheetId="15">#REF!</definedName>
    <definedName name="PRT_BS_99" localSheetId="8">#REF!</definedName>
    <definedName name="PRT_BS_99">#REF!</definedName>
    <definedName name="PRT_BS_SUM_25MO" localSheetId="12">#REF!</definedName>
    <definedName name="PRT_BS_SUM_25MO" localSheetId="15">#REF!</definedName>
    <definedName name="PRT_BS_SUM_25MO" localSheetId="8">#REF!</definedName>
    <definedName name="PRT_BS_SUM_25MO">#REF!</definedName>
    <definedName name="PRT_BSSUM_98" localSheetId="12">#REF!</definedName>
    <definedName name="PRT_BSSUM_98" localSheetId="15">#REF!</definedName>
    <definedName name="PRT_BSSUM_98" localSheetId="8">#REF!</definedName>
    <definedName name="PRT_BSSUM_98">#REF!</definedName>
    <definedName name="PRT_BSSUM_99" localSheetId="12">#REF!</definedName>
    <definedName name="PRT_BSSUM_99" localSheetId="15">#REF!</definedName>
    <definedName name="PRT_BSSUM_99" localSheetId="8">#REF!</definedName>
    <definedName name="PRT_BSSUM_99">#REF!</definedName>
    <definedName name="PRT_CF_1998" localSheetId="12">#REF!</definedName>
    <definedName name="PRT_CF_1998" localSheetId="15">#REF!</definedName>
    <definedName name="PRT_CF_1998" localSheetId="8">#REF!</definedName>
    <definedName name="PRT_CF_1998">#REF!</definedName>
    <definedName name="PRT_CF_1999" localSheetId="12">#REF!</definedName>
    <definedName name="PRT_CF_1999" localSheetId="15">#REF!</definedName>
    <definedName name="PRT_CF_1999" localSheetId="8">#REF!</definedName>
    <definedName name="PRT_CF_1999">#REF!</definedName>
    <definedName name="PRT_CURR_MO" localSheetId="12">#REF!</definedName>
    <definedName name="PRT_CURR_MO" localSheetId="15">#REF!</definedName>
    <definedName name="PRT_CURR_MO" localSheetId="8">#REF!</definedName>
    <definedName name="PRT_CURR_MO">#REF!</definedName>
    <definedName name="PRT_LEAD_25MO" localSheetId="12">#REF!</definedName>
    <definedName name="PRT_LEAD_25MO" localSheetId="15">#REF!</definedName>
    <definedName name="PRT_LEAD_25MO" localSheetId="8">#REF!</definedName>
    <definedName name="PRT_LEAD_25MO">#REF!</definedName>
    <definedName name="PRT_LEAD_ACT_98" localSheetId="12">#REF!</definedName>
    <definedName name="PRT_LEAD_ACT_98" localSheetId="15">#REF!</definedName>
    <definedName name="PRT_LEAD_ACT_98" localSheetId="8">#REF!</definedName>
    <definedName name="PRT_LEAD_ACT_98">#REF!</definedName>
    <definedName name="PRT_LEAD_PLN_99" localSheetId="12">#REF!</definedName>
    <definedName name="PRT_LEAD_PLN_99" localSheetId="15">#REF!</definedName>
    <definedName name="PRT_LEAD_PLN_99" localSheetId="8">#REF!</definedName>
    <definedName name="PRT_LEAD_PLN_99">#REF!</definedName>
    <definedName name="PRT_NCA_98" localSheetId="12">#REF!</definedName>
    <definedName name="PRT_NCA_98" localSheetId="15">#REF!</definedName>
    <definedName name="PRT_NCA_98" localSheetId="8">#REF!</definedName>
    <definedName name="PRT_NCA_98">#REF!</definedName>
    <definedName name="PRT_NCA_99" localSheetId="12">#REF!</definedName>
    <definedName name="PRT_NCA_99" localSheetId="15">#REF!</definedName>
    <definedName name="PRT_NCA_99" localSheetId="8">#REF!</definedName>
    <definedName name="PRT_NCA_99">#REF!</definedName>
    <definedName name="PRT_QUARTER" localSheetId="12">#REF!</definedName>
    <definedName name="PRT_QUARTER" localSheetId="15">#REF!</definedName>
    <definedName name="PRT_QUARTER" localSheetId="8">#REF!</definedName>
    <definedName name="PRT_QUARTER">#REF!</definedName>
    <definedName name="Q1_VS_PLAN" localSheetId="12">#REF!</definedName>
    <definedName name="Q1_VS_PLAN" localSheetId="15">#REF!</definedName>
    <definedName name="Q1_VS_PLAN" localSheetId="8">#REF!</definedName>
    <definedName name="Q1_VS_PLAN">#REF!</definedName>
    <definedName name="Q2_VS_PLAN" localSheetId="12">#REF!</definedName>
    <definedName name="Q2_VS_PLAN" localSheetId="15">#REF!</definedName>
    <definedName name="Q2_VS_PLAN" localSheetId="8">#REF!</definedName>
    <definedName name="Q2_VS_PLAN">#REF!</definedName>
    <definedName name="Q3_VS_PLAN" localSheetId="12">#REF!</definedName>
    <definedName name="Q3_VS_PLAN" localSheetId="15">#REF!</definedName>
    <definedName name="Q3_VS_PLAN" localSheetId="8">#REF!</definedName>
    <definedName name="Q3_VS_PLAN">#REF!</definedName>
    <definedName name="Q4_VS_PLAN" localSheetId="12">#REF!</definedName>
    <definedName name="Q4_VS_PLAN" localSheetId="15">#REF!</definedName>
    <definedName name="Q4_VS_PLAN" localSheetId="8">#REF!</definedName>
    <definedName name="Q4_VS_PLAN">#REF!</definedName>
    <definedName name="qty" localSheetId="12">#REF!</definedName>
    <definedName name="qty" localSheetId="15">#REF!</definedName>
    <definedName name="qty" localSheetId="8">#REF!</definedName>
    <definedName name="qty">#REF!</definedName>
    <definedName name="Rate">[7]LocoRate!$L$2:$P$4</definedName>
    <definedName name="Rates">'[8]Rate file'!$A$6:$F$1250</definedName>
    <definedName name="RETIREMENTS" localSheetId="12">#REF!</definedName>
    <definedName name="RETIREMENTS" localSheetId="15">#REF!</definedName>
    <definedName name="RETIREMENTS" localSheetId="8">#REF!</definedName>
    <definedName name="RETIREMENTS">#REF!</definedName>
    <definedName name="Retires" localSheetId="12">#REF!</definedName>
    <definedName name="Retires" localSheetId="15">#REF!</definedName>
    <definedName name="Retires" localSheetId="8">#REF!</definedName>
    <definedName name="Retires">#REF!</definedName>
    <definedName name="ROSNU" localSheetId="12">#REF!</definedName>
    <definedName name="ROSNU" localSheetId="15">#REF!</definedName>
    <definedName name="ROSNU" localSheetId="8">#REF!</definedName>
    <definedName name="ROSNU">#REF!</definedName>
    <definedName name="SAPBEXhrIndnt" hidden="1">"Wide"</definedName>
    <definedName name="SAPsysID" hidden="1">"708C5W7SBKP804JT78WJ0JNKI"</definedName>
    <definedName name="SAPwbID" hidden="1">"ARS"</definedName>
    <definedName name="SB_5_B_" localSheetId="12">#REF!</definedName>
    <definedName name="SB_5_B_" localSheetId="15">#REF!</definedName>
    <definedName name="SB_5_B_" localSheetId="8">#REF!</definedName>
    <definedName name="SB_5_B_">#REF!</definedName>
    <definedName name="SEC_12R1" localSheetId="12">#REF!</definedName>
    <definedName name="SEC_12R1" localSheetId="15">#REF!</definedName>
    <definedName name="SEC_12R1" localSheetId="8">#REF!</definedName>
    <definedName name="SEC_12R1">#REF!</definedName>
    <definedName name="SEC_12R2" localSheetId="12">#REF!</definedName>
    <definedName name="SEC_12R2" localSheetId="15">#REF!</definedName>
    <definedName name="SEC_12R2" localSheetId="8">#REF!</definedName>
    <definedName name="SEC_12R2">#REF!</definedName>
    <definedName name="SEC_12S" localSheetId="12">#REF!</definedName>
    <definedName name="SEC_12S" localSheetId="15">#REF!</definedName>
    <definedName name="SEC_12S" localSheetId="8">#REF!</definedName>
    <definedName name="SEC_12S">#REF!</definedName>
    <definedName name="SEC_13T1" localSheetId="12">#REF!</definedName>
    <definedName name="SEC_13T1" localSheetId="15">#REF!</definedName>
    <definedName name="SEC_13T1" localSheetId="8">#REF!</definedName>
    <definedName name="SEC_13T1">#REF!</definedName>
    <definedName name="SEC_13T2" localSheetId="12">#REF!</definedName>
    <definedName name="SEC_13T2" localSheetId="15">#REF!</definedName>
    <definedName name="SEC_13T2" localSheetId="8">#REF!</definedName>
    <definedName name="SEC_13T2">#REF!</definedName>
    <definedName name="SEC_13T2D" localSheetId="12">#REF!</definedName>
    <definedName name="SEC_13T2D" localSheetId="15">#REF!</definedName>
    <definedName name="SEC_13T2D" localSheetId="8">#REF!</definedName>
    <definedName name="SEC_13T2D">#REF!</definedName>
    <definedName name="SEC_5E" localSheetId="12">#REF!</definedName>
    <definedName name="SEC_5E" localSheetId="15">#REF!</definedName>
    <definedName name="SEC_5E" localSheetId="8">#REF!</definedName>
    <definedName name="SEC_5E">#REF!</definedName>
    <definedName name="SEC_5F" localSheetId="12">#REF!</definedName>
    <definedName name="SEC_5F" localSheetId="15">#REF!</definedName>
    <definedName name="SEC_5F" localSheetId="8">#REF!</definedName>
    <definedName name="SEC_5F">#REF!</definedName>
    <definedName name="SEC_5G" localSheetId="12">#REF!</definedName>
    <definedName name="SEC_5G" localSheetId="15">#REF!</definedName>
    <definedName name="SEC_5G" localSheetId="8">#REF!</definedName>
    <definedName name="SEC_5G">#REF!</definedName>
    <definedName name="SEC_6H" localSheetId="12">#REF!</definedName>
    <definedName name="SEC_6H" localSheetId="15">#REF!</definedName>
    <definedName name="SEC_6H" localSheetId="8">#REF!</definedName>
    <definedName name="SEC_6H">#REF!</definedName>
    <definedName name="SEC_6H7" localSheetId="12">#REF!</definedName>
    <definedName name="SEC_6H7" localSheetId="15">#REF!</definedName>
    <definedName name="SEC_6H7" localSheetId="8">#REF!</definedName>
    <definedName name="SEC_6H7">#REF!</definedName>
    <definedName name="SEC_7I1" localSheetId="12">#REF!</definedName>
    <definedName name="SEC_7I1" localSheetId="15">#REF!</definedName>
    <definedName name="SEC_7I1" localSheetId="8">#REF!</definedName>
    <definedName name="SEC_7I1">#REF!</definedName>
    <definedName name="SEC_7I2" localSheetId="12">#REF!</definedName>
    <definedName name="SEC_7I2" localSheetId="15">#REF!</definedName>
    <definedName name="SEC_7I2" localSheetId="8">#REF!</definedName>
    <definedName name="SEC_7I2">#REF!</definedName>
    <definedName name="SEC_7I3" localSheetId="12">#REF!</definedName>
    <definedName name="SEC_7I3" localSheetId="15">#REF!</definedName>
    <definedName name="SEC_7I3" localSheetId="8">#REF!</definedName>
    <definedName name="SEC_7I3">#REF!</definedName>
    <definedName name="SEC_7I4" localSheetId="12">#REF!</definedName>
    <definedName name="SEC_7I4" localSheetId="15">#REF!</definedName>
    <definedName name="SEC_7I4" localSheetId="8">#REF!</definedName>
    <definedName name="SEC_7I4">#REF!</definedName>
    <definedName name="SEC_7I5" localSheetId="12">#REF!</definedName>
    <definedName name="SEC_7I5" localSheetId="15">#REF!</definedName>
    <definedName name="SEC_7I5" localSheetId="8">#REF!</definedName>
    <definedName name="SEC_7I5">#REF!</definedName>
    <definedName name="SEC_7I6" localSheetId="12">#REF!</definedName>
    <definedName name="SEC_7I6" localSheetId="15">#REF!</definedName>
    <definedName name="SEC_7I6" localSheetId="8">#REF!</definedName>
    <definedName name="SEC_7I6">#REF!</definedName>
    <definedName name="SEC_7I7" localSheetId="12">#REF!</definedName>
    <definedName name="SEC_7I7" localSheetId="15">#REF!</definedName>
    <definedName name="SEC_7I7" localSheetId="8">#REF!</definedName>
    <definedName name="SEC_7I7">#REF!</definedName>
    <definedName name="SEC_7I8" localSheetId="12">#REF!</definedName>
    <definedName name="SEC_7I8" localSheetId="15">#REF!</definedName>
    <definedName name="SEC_7I8" localSheetId="8">#REF!</definedName>
    <definedName name="SEC_7I8">#REF!</definedName>
    <definedName name="SEC_8J1" localSheetId="12">#REF!</definedName>
    <definedName name="SEC_8J1" localSheetId="15">#REF!</definedName>
    <definedName name="SEC_8J1" localSheetId="8">#REF!</definedName>
    <definedName name="SEC_8J1">#REF!</definedName>
    <definedName name="SEC_8J2" localSheetId="12">#REF!</definedName>
    <definedName name="SEC_8J2" localSheetId="15">#REF!</definedName>
    <definedName name="SEC_8J2" localSheetId="8">#REF!</definedName>
    <definedName name="SEC_8J2">#REF!</definedName>
    <definedName name="SEC_8K" localSheetId="12">#REF!</definedName>
    <definedName name="SEC_8K" localSheetId="15">#REF!</definedName>
    <definedName name="SEC_8K" localSheetId="8">#REF!</definedName>
    <definedName name="SEC_8K">#REF!</definedName>
    <definedName name="SEC_8L" localSheetId="12">#REF!</definedName>
    <definedName name="SEC_8L" localSheetId="15">#REF!</definedName>
    <definedName name="SEC_8L" localSheetId="8">#REF!</definedName>
    <definedName name="SEC_8L">#REF!</definedName>
    <definedName name="select" localSheetId="12">#REF!</definedName>
    <definedName name="select" localSheetId="15">#REF!</definedName>
    <definedName name="select" localSheetId="8">#REF!</definedName>
    <definedName name="select">#REF!</definedName>
    <definedName name="SHEET_CHOICE" localSheetId="12">#REF!</definedName>
    <definedName name="SHEET_CHOICE" localSheetId="15">#REF!</definedName>
    <definedName name="SHEET_CHOICE" localSheetId="8">#REF!</definedName>
    <definedName name="SHEET_CHOICE">#REF!</definedName>
    <definedName name="SHEET1" localSheetId="12">#REF!</definedName>
    <definedName name="SHEET1" localSheetId="15">#REF!</definedName>
    <definedName name="SHEET1" localSheetId="8">#REF!</definedName>
    <definedName name="SHEET1">#REF!</definedName>
    <definedName name="SHEET2" localSheetId="12">#REF!</definedName>
    <definedName name="SHEET2" localSheetId="15">#REF!</definedName>
    <definedName name="SHEET2" localSheetId="8">#REF!</definedName>
    <definedName name="SHEET2">#REF!</definedName>
    <definedName name="SHEET3" localSheetId="12">#REF!</definedName>
    <definedName name="SHEET3" localSheetId="15">#REF!</definedName>
    <definedName name="SHEET3" localSheetId="8">#REF!</definedName>
    <definedName name="SHEET3">#REF!</definedName>
    <definedName name="SHEET4" localSheetId="12">#REF!</definedName>
    <definedName name="SHEET4" localSheetId="15">#REF!</definedName>
    <definedName name="SHEET4" localSheetId="8">#REF!</definedName>
    <definedName name="SHEET4">#REF!</definedName>
    <definedName name="SHEET5A" localSheetId="12">#REF!</definedName>
    <definedName name="SHEET5A" localSheetId="15">#REF!</definedName>
    <definedName name="SHEET5A" localSheetId="8">#REF!</definedName>
    <definedName name="SHEET5A">#REF!</definedName>
    <definedName name="SHEET5B" localSheetId="12">#REF!</definedName>
    <definedName name="SHEET5B" localSheetId="15">#REF!</definedName>
    <definedName name="SHEET5B" localSheetId="8">#REF!</definedName>
    <definedName name="SHEET5B">#REF!</definedName>
    <definedName name="SHEET5C" localSheetId="12">#REF!</definedName>
    <definedName name="SHEET5C" localSheetId="15">#REF!</definedName>
    <definedName name="SHEET5C" localSheetId="8">#REF!</definedName>
    <definedName name="SHEET5C">#REF!</definedName>
    <definedName name="SHEET5D" localSheetId="12">#REF!</definedName>
    <definedName name="SHEET5D" localSheetId="15">#REF!</definedName>
    <definedName name="SHEET5D" localSheetId="8">#REF!</definedName>
    <definedName name="SHEET5D">#REF!</definedName>
    <definedName name="SHEET6" localSheetId="12">#REF!</definedName>
    <definedName name="SHEET6" localSheetId="15">#REF!</definedName>
    <definedName name="SHEET6" localSheetId="8">#REF!</definedName>
    <definedName name="SHEET6">#REF!</definedName>
    <definedName name="SUB7L" localSheetId="12">#REF!</definedName>
    <definedName name="SUB7L" localSheetId="15">#REF!</definedName>
    <definedName name="SUB7L" localSheetId="8">#REF!</definedName>
    <definedName name="SUB7L">#REF!</definedName>
    <definedName name="supp" localSheetId="12">#REF!</definedName>
    <definedName name="supp" localSheetId="15">#REF!</definedName>
    <definedName name="supp" localSheetId="8">#REF!</definedName>
    <definedName name="supp">#REF!</definedName>
    <definedName name="suppbase" localSheetId="12">#REF!</definedName>
    <definedName name="suppbase" localSheetId="15">#REF!</definedName>
    <definedName name="suppbase" localSheetId="8">#REF!</definedName>
    <definedName name="suppbase">#REF!</definedName>
    <definedName name="SUPPL" localSheetId="12">#REF!</definedName>
    <definedName name="SUPPL" localSheetId="15">#REF!</definedName>
    <definedName name="SUPPL" localSheetId="8">#REF!</definedName>
    <definedName name="SUPPL">#REF!</definedName>
    <definedName name="supplem" localSheetId="12">#REF!</definedName>
    <definedName name="supplem" localSheetId="15">#REF!</definedName>
    <definedName name="supplem" localSheetId="8">#REF!</definedName>
    <definedName name="supplem">#REF!</definedName>
    <definedName name="TITLE" localSheetId="12">#REF!</definedName>
    <definedName name="TITLE" localSheetId="15">#REF!</definedName>
    <definedName name="TITLE" localSheetId="8">#REF!</definedName>
    <definedName name="TITLE">#REF!</definedName>
    <definedName name="TOTAL" localSheetId="12">#REF!</definedName>
    <definedName name="TOTAL" localSheetId="15">#REF!</definedName>
    <definedName name="TOTAL" localSheetId="8">#REF!</definedName>
    <definedName name="TOTAL">#REF!</definedName>
    <definedName name="UPDATE" localSheetId="12">#REF!</definedName>
    <definedName name="UPDATE" localSheetId="15">#REF!</definedName>
    <definedName name="UPDATE" localSheetId="8">#REF!</definedName>
    <definedName name="UPDATE">#REF!</definedName>
    <definedName name="VEH_OCC">[3]Assumptions!$C$6</definedName>
    <definedName name="Version" localSheetId="12">#REF!</definedName>
    <definedName name="Version" localSheetId="15">#REF!</definedName>
    <definedName name="Version" localSheetId="8">#REF!</definedName>
    <definedName name="Version">#REF!</definedName>
    <definedName name="YTD" localSheetId="12">#REF!</definedName>
    <definedName name="YTD" localSheetId="15">#REF!</definedName>
    <definedName name="YTD" localSheetId="8">#REF!</definedName>
    <definedName name="YT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95" l="1"/>
  <c r="G23" i="110"/>
  <c r="G22" i="110"/>
  <c r="F9" i="109"/>
  <c r="G9" i="109"/>
  <c r="B16" i="47" l="1"/>
  <c r="C18" i="109" l="1"/>
  <c r="G18" i="109"/>
  <c r="I18" i="109"/>
  <c r="E9" i="111"/>
  <c r="E8" i="111"/>
  <c r="E7" i="111"/>
  <c r="E26" i="111"/>
  <c r="E24" i="110"/>
  <c r="F24" i="110" s="1"/>
  <c r="F14" i="110"/>
  <c r="F15" i="110"/>
  <c r="F16" i="110"/>
  <c r="F17" i="110"/>
  <c r="F18" i="110"/>
  <c r="F19" i="110"/>
  <c r="F20" i="110"/>
  <c r="F21" i="110"/>
  <c r="F22" i="110"/>
  <c r="F23" i="110"/>
  <c r="F9" i="110"/>
  <c r="F10" i="110"/>
  <c r="F11" i="110"/>
  <c r="F12" i="110"/>
  <c r="F13" i="110"/>
  <c r="F8" i="110"/>
  <c r="F7" i="110"/>
  <c r="E23" i="110"/>
  <c r="E19" i="110"/>
  <c r="E21" i="110" s="1"/>
  <c r="E18" i="110"/>
  <c r="E14" i="110"/>
  <c r="E16" i="110" s="1"/>
  <c r="H5" i="109"/>
  <c r="G5" i="109"/>
  <c r="F5" i="109"/>
  <c r="E33" i="111" l="1"/>
  <c r="E7" i="109" s="1"/>
  <c r="F7" i="109" s="1"/>
  <c r="F10" i="109" s="1"/>
  <c r="E22" i="110"/>
  <c r="E31" i="111" l="1"/>
  <c r="E9" i="109" l="1"/>
  <c r="B64" i="14" l="1"/>
  <c r="D10" i="96"/>
  <c r="I21" i="109"/>
  <c r="B31" i="14" l="1"/>
  <c r="G19" i="109"/>
  <c r="I19" i="109" s="1"/>
  <c r="G21" i="109"/>
  <c r="G20" i="109"/>
  <c r="I20" i="109" s="1"/>
  <c r="G17" i="109"/>
  <c r="I17" i="109" s="1"/>
  <c r="G7" i="109"/>
  <c r="G8" i="109"/>
  <c r="H9" i="109"/>
  <c r="F8" i="109"/>
  <c r="F6" i="109"/>
  <c r="G6" i="109" s="1"/>
  <c r="H6" i="109" s="1"/>
  <c r="H7" i="109" l="1"/>
  <c r="H10" i="109" s="1"/>
  <c r="F12" i="109" s="1"/>
  <c r="G10" i="109"/>
  <c r="F11" i="109" s="1"/>
  <c r="I22" i="109"/>
  <c r="B30" i="14" s="1"/>
  <c r="G22" i="109"/>
  <c r="B18" i="14"/>
  <c r="B26" i="14"/>
  <c r="B20" i="14"/>
  <c r="B22" i="14"/>
  <c r="H8" i="109"/>
  <c r="B24" i="14" l="1"/>
  <c r="B28" i="14" s="1"/>
  <c r="D4" i="88" l="1"/>
  <c r="D3" i="88"/>
  <c r="B68" i="14" l="1"/>
  <c r="E5" i="95"/>
  <c r="D13" i="95" s="1"/>
  <c r="E4" i="95"/>
  <c r="D14" i="95" s="1"/>
  <c r="B83" i="14" l="1"/>
  <c r="D4" i="108" s="1"/>
  <c r="B81" i="14"/>
  <c r="D4" i="107" s="1"/>
  <c r="A10" i="108"/>
  <c r="A11" i="108" s="1"/>
  <c r="A12" i="108" s="1"/>
  <c r="A13" i="108" s="1"/>
  <c r="A14" i="108" s="1"/>
  <c r="A15" i="108" s="1"/>
  <c r="A16" i="108" s="1"/>
  <c r="A17" i="108" s="1"/>
  <c r="A18" i="108" s="1"/>
  <c r="A19" i="108" s="1"/>
  <c r="A20" i="108" s="1"/>
  <c r="A21" i="108" s="1"/>
  <c r="A22" i="108" s="1"/>
  <c r="A23" i="108" s="1"/>
  <c r="A24" i="108" s="1"/>
  <c r="A25" i="108" s="1"/>
  <c r="A26" i="108" s="1"/>
  <c r="A27" i="108" s="1"/>
  <c r="A28" i="108" s="1"/>
  <c r="B9" i="108"/>
  <c r="B10" i="108" s="1"/>
  <c r="B11" i="108" s="1"/>
  <c r="B12" i="108" s="1"/>
  <c r="B13" i="108" s="1"/>
  <c r="B14" i="108" s="1"/>
  <c r="B15" i="108" s="1"/>
  <c r="B16" i="108" s="1"/>
  <c r="B17" i="108" s="1"/>
  <c r="B18" i="108" s="1"/>
  <c r="B19" i="108" s="1"/>
  <c r="B20" i="108" s="1"/>
  <c r="B21" i="108" s="1"/>
  <c r="B22" i="108" s="1"/>
  <c r="B23" i="108" s="1"/>
  <c r="B24" i="108" s="1"/>
  <c r="B25" i="108" s="1"/>
  <c r="B26" i="108" s="1"/>
  <c r="B27" i="108" s="1"/>
  <c r="B28" i="108" s="1"/>
  <c r="D3" i="108"/>
  <c r="D2" i="108"/>
  <c r="A10" i="107"/>
  <c r="A11" i="107" s="1"/>
  <c r="A12" i="107" s="1"/>
  <c r="A13" i="107" s="1"/>
  <c r="A14" i="107" s="1"/>
  <c r="A15" i="107" s="1"/>
  <c r="A16" i="107" s="1"/>
  <c r="A17" i="107" s="1"/>
  <c r="A18" i="107" s="1"/>
  <c r="A19" i="107" s="1"/>
  <c r="A20" i="107" s="1"/>
  <c r="A21" i="107" s="1"/>
  <c r="A22" i="107" s="1"/>
  <c r="A23" i="107" s="1"/>
  <c r="A24" i="107" s="1"/>
  <c r="A25" i="107" s="1"/>
  <c r="A26" i="107" s="1"/>
  <c r="A27" i="107" s="1"/>
  <c r="A28" i="107" s="1"/>
  <c r="B9" i="107"/>
  <c r="B10" i="107" s="1"/>
  <c r="B11" i="107" s="1"/>
  <c r="B12" i="107" s="1"/>
  <c r="B13" i="107" s="1"/>
  <c r="B14" i="107" s="1"/>
  <c r="B15" i="107" s="1"/>
  <c r="B16" i="107" s="1"/>
  <c r="B17" i="107" s="1"/>
  <c r="B18" i="107" s="1"/>
  <c r="B19" i="107" s="1"/>
  <c r="B20" i="107" s="1"/>
  <c r="B21" i="107" s="1"/>
  <c r="B22" i="107" s="1"/>
  <c r="B23" i="107" s="1"/>
  <c r="B24" i="107" s="1"/>
  <c r="B25" i="107" s="1"/>
  <c r="B26" i="107" s="1"/>
  <c r="B27" i="107" s="1"/>
  <c r="B28" i="107" s="1"/>
  <c r="D3" i="107"/>
  <c r="D2" i="107"/>
  <c r="B13" i="106"/>
  <c r="B14" i="106" s="1"/>
  <c r="B15" i="106" s="1"/>
  <c r="B16" i="106" s="1"/>
  <c r="B17" i="106" s="1"/>
  <c r="B18" i="106" s="1"/>
  <c r="B19" i="106" s="1"/>
  <c r="B20" i="106" s="1"/>
  <c r="B21" i="106" s="1"/>
  <c r="B22" i="106" s="1"/>
  <c r="B23" i="106" s="1"/>
  <c r="B24" i="106" s="1"/>
  <c r="B25" i="106" s="1"/>
  <c r="B26" i="106" s="1"/>
  <c r="B27" i="106" s="1"/>
  <c r="B28" i="106" s="1"/>
  <c r="B29" i="106" s="1"/>
  <c r="B30" i="106" s="1"/>
  <c r="B31" i="106" s="1"/>
  <c r="B32" i="106" s="1"/>
  <c r="A14" i="106"/>
  <c r="A15" i="106" s="1"/>
  <c r="A16" i="106" s="1"/>
  <c r="A17" i="106" s="1"/>
  <c r="A18" i="106" s="1"/>
  <c r="A19" i="106" s="1"/>
  <c r="A20" i="106" s="1"/>
  <c r="A21" i="106" s="1"/>
  <c r="A22" i="106" s="1"/>
  <c r="A23" i="106" s="1"/>
  <c r="A24" i="106" s="1"/>
  <c r="A25" i="106" s="1"/>
  <c r="A26" i="106" s="1"/>
  <c r="A27" i="106" s="1"/>
  <c r="A28" i="106" s="1"/>
  <c r="A29" i="106" s="1"/>
  <c r="A30" i="106" s="1"/>
  <c r="A31" i="106" s="1"/>
  <c r="A32" i="106" s="1"/>
  <c r="G8" i="106"/>
  <c r="G7" i="106"/>
  <c r="G9" i="106"/>
  <c r="G5" i="106"/>
  <c r="G6" i="106"/>
  <c r="G4" i="106"/>
  <c r="G3" i="106"/>
  <c r="G2" i="106"/>
  <c r="D6" i="105"/>
  <c r="A11" i="105"/>
  <c r="A12" i="105" s="1"/>
  <c r="A13" i="105" s="1"/>
  <c r="A14" i="105" s="1"/>
  <c r="A15" i="105" s="1"/>
  <c r="A16" i="105" s="1"/>
  <c r="A17" i="105" s="1"/>
  <c r="A18" i="105" s="1"/>
  <c r="A19" i="105" s="1"/>
  <c r="A20" i="105" s="1"/>
  <c r="A21" i="105" s="1"/>
  <c r="A22" i="105" s="1"/>
  <c r="A23" i="105" s="1"/>
  <c r="A24" i="105" s="1"/>
  <c r="A25" i="105" s="1"/>
  <c r="A26" i="105" s="1"/>
  <c r="A27" i="105" s="1"/>
  <c r="A28" i="105" s="1"/>
  <c r="A29" i="105" s="1"/>
  <c r="B10" i="105"/>
  <c r="B11" i="105" s="1"/>
  <c r="B12" i="105" s="1"/>
  <c r="B13" i="105" s="1"/>
  <c r="B14" i="105" s="1"/>
  <c r="B15" i="105" s="1"/>
  <c r="B16" i="105" s="1"/>
  <c r="B17" i="105" s="1"/>
  <c r="B18" i="105" s="1"/>
  <c r="B19" i="105" s="1"/>
  <c r="B20" i="105" s="1"/>
  <c r="B21" i="105" s="1"/>
  <c r="B22" i="105" s="1"/>
  <c r="B23" i="105" s="1"/>
  <c r="B24" i="105" s="1"/>
  <c r="B25" i="105" s="1"/>
  <c r="B26" i="105" s="1"/>
  <c r="B27" i="105" s="1"/>
  <c r="B28" i="105" s="1"/>
  <c r="B29" i="105" s="1"/>
  <c r="D5" i="105"/>
  <c r="D4" i="105"/>
  <c r="D3" i="105"/>
  <c r="D2" i="105"/>
  <c r="B41" i="14"/>
  <c r="D6" i="96" s="1"/>
  <c r="B36" i="14"/>
  <c r="B39" i="14" s="1"/>
  <c r="D2" i="88" s="1"/>
  <c r="C12" i="88" l="1"/>
  <c r="C13" i="88" s="1"/>
  <c r="C14" i="88" s="1"/>
  <c r="C15" i="88" s="1"/>
  <c r="C16" i="88" s="1"/>
  <c r="C17" i="88" s="1"/>
  <c r="C18" i="88" s="1"/>
  <c r="C19" i="88" s="1"/>
  <c r="C20" i="88" s="1"/>
  <c r="C21" i="88" s="1"/>
  <c r="C22" i="88" s="1"/>
  <c r="C23" i="88" s="1"/>
  <c r="C24" i="88" s="1"/>
  <c r="C25" i="88" s="1"/>
  <c r="C26" i="88" s="1"/>
  <c r="C27" i="88" s="1"/>
  <c r="C28" i="88" s="1"/>
  <c r="C29" i="88" s="1"/>
  <c r="C30" i="88" s="1"/>
  <c r="C31" i="88" s="1"/>
  <c r="C2" i="66"/>
  <c r="D12" i="66" l="1"/>
  <c r="D20" i="66"/>
  <c r="D13" i="66"/>
  <c r="D21" i="66"/>
  <c r="D14" i="66"/>
  <c r="D22" i="66"/>
  <c r="D9" i="66"/>
  <c r="D25" i="66"/>
  <c r="D10" i="66"/>
  <c r="D15" i="66"/>
  <c r="D23" i="66"/>
  <c r="D8" i="66"/>
  <c r="D16" i="66"/>
  <c r="D24" i="66"/>
  <c r="D17" i="66"/>
  <c r="D18" i="66"/>
  <c r="D11" i="66"/>
  <c r="D19" i="66"/>
  <c r="D7" i="66"/>
  <c r="D26" i="66"/>
  <c r="D3" i="96"/>
  <c r="D2" i="96"/>
  <c r="D5" i="96"/>
  <c r="D7" i="96"/>
  <c r="D8" i="96"/>
  <c r="D4" i="96"/>
  <c r="B65" i="14"/>
  <c r="B66" i="14" l="1"/>
  <c r="D9" i="96" s="1"/>
  <c r="D27" i="66"/>
  <c r="E3" i="100"/>
  <c r="E2" i="100"/>
  <c r="B45" i="14"/>
  <c r="D5" i="88" l="1"/>
  <c r="D12" i="88" s="1"/>
  <c r="C8" i="100" s="1"/>
  <c r="E4" i="100"/>
  <c r="F8" i="100" l="1"/>
  <c r="E8" i="100"/>
  <c r="G8" i="100" l="1"/>
  <c r="C9" i="108" s="1"/>
  <c r="D9" i="108" s="1"/>
  <c r="E9" i="108" s="1"/>
  <c r="C4" i="66"/>
  <c r="C3" i="66"/>
  <c r="C7" i="32"/>
  <c r="D7" i="32"/>
  <c r="C10" i="32"/>
  <c r="D10" i="32"/>
  <c r="C11" i="32"/>
  <c r="D11" i="32"/>
  <c r="C5" i="32"/>
  <c r="D5" i="32"/>
  <c r="D6" i="32"/>
  <c r="C6" i="32"/>
  <c r="B27" i="14"/>
  <c r="C2" i="32"/>
  <c r="C1" i="32"/>
  <c r="C1" i="66"/>
  <c r="B23" i="14"/>
  <c r="B21" i="14"/>
  <c r="C15" i="95" s="1"/>
  <c r="G15" i="95" s="1"/>
  <c r="B19" i="14"/>
  <c r="B25" i="14"/>
  <c r="C14" i="95" s="1"/>
  <c r="E14" i="95" l="1"/>
  <c r="H14" i="95" s="1"/>
  <c r="G14" i="95"/>
  <c r="C13" i="95"/>
  <c r="B29" i="14"/>
  <c r="C9" i="107"/>
  <c r="D9" i="107" s="1"/>
  <c r="E9" i="107" s="1"/>
  <c r="C12" i="95"/>
  <c r="G12" i="95" s="1"/>
  <c r="D28" i="88"/>
  <c r="C24" i="100" s="1"/>
  <c r="D21" i="88"/>
  <c r="C17" i="100" s="1"/>
  <c r="D25" i="88"/>
  <c r="C21" i="100" s="1"/>
  <c r="D29" i="88"/>
  <c r="C25" i="100" s="1"/>
  <c r="D27" i="88"/>
  <c r="C23" i="100" s="1"/>
  <c r="D26" i="88"/>
  <c r="C22" i="100" s="1"/>
  <c r="D13" i="88"/>
  <c r="C9" i="100" s="1"/>
  <c r="D23" i="88"/>
  <c r="C19" i="100" s="1"/>
  <c r="D15" i="88"/>
  <c r="C11" i="100" s="1"/>
  <c r="D17" i="88"/>
  <c r="C13" i="100" s="1"/>
  <c r="D22" i="88"/>
  <c r="C18" i="100" s="1"/>
  <c r="D14" i="88"/>
  <c r="C10" i="100" s="1"/>
  <c r="D19" i="88"/>
  <c r="C15" i="100" s="1"/>
  <c r="D18" i="88"/>
  <c r="C14" i="100" s="1"/>
  <c r="D24" i="88"/>
  <c r="C20" i="100" s="1"/>
  <c r="D20" i="88"/>
  <c r="C16" i="100" s="1"/>
  <c r="D31" i="88"/>
  <c r="C27" i="100" s="1"/>
  <c r="D30" i="88"/>
  <c r="C26" i="100" s="1"/>
  <c r="D16" i="88"/>
  <c r="C12" i="100" s="1"/>
  <c r="C16" i="66"/>
  <c r="E16" i="66" s="1"/>
  <c r="C18" i="66"/>
  <c r="E18" i="66" s="1"/>
  <c r="C24" i="66"/>
  <c r="E24" i="66" s="1"/>
  <c r="C13" i="66"/>
  <c r="E13" i="66" s="1"/>
  <c r="C14" i="66"/>
  <c r="E14" i="66" s="1"/>
  <c r="C26" i="66"/>
  <c r="E26" i="66" s="1"/>
  <c r="C17" i="66"/>
  <c r="E17" i="66" s="1"/>
  <c r="C19" i="66"/>
  <c r="E19" i="66" s="1"/>
  <c r="C8" i="66"/>
  <c r="E8" i="66" s="1"/>
  <c r="C20" i="66"/>
  <c r="E20" i="66" s="1"/>
  <c r="C11" i="66"/>
  <c r="E11" i="66" s="1"/>
  <c r="C23" i="66"/>
  <c r="E23" i="66" s="1"/>
  <c r="C15" i="66"/>
  <c r="E15" i="66" s="1"/>
  <c r="C9" i="66"/>
  <c r="E9" i="66" s="1"/>
  <c r="C21" i="66"/>
  <c r="E21" i="66" s="1"/>
  <c r="C10" i="66"/>
  <c r="E10" i="66" s="1"/>
  <c r="C22" i="66"/>
  <c r="E22" i="66" s="1"/>
  <c r="C12" i="66"/>
  <c r="E12" i="66" s="1"/>
  <c r="C25" i="66"/>
  <c r="E25" i="66" s="1"/>
  <c r="C7" i="66"/>
  <c r="E7" i="66" s="1"/>
  <c r="E13" i="95" l="1"/>
  <c r="H13" i="95" s="1"/>
  <c r="G13" i="95"/>
  <c r="E10" i="100"/>
  <c r="F10" i="100"/>
  <c r="E25" i="100"/>
  <c r="F25" i="100"/>
  <c r="E15" i="100"/>
  <c r="F15" i="100"/>
  <c r="E12" i="100"/>
  <c r="F12" i="100"/>
  <c r="E26" i="100"/>
  <c r="F26" i="100"/>
  <c r="F17" i="100"/>
  <c r="E17" i="100"/>
  <c r="E27" i="100"/>
  <c r="F27" i="100"/>
  <c r="F11" i="100"/>
  <c r="E11" i="100"/>
  <c r="E24" i="100"/>
  <c r="F24" i="100"/>
  <c r="E18" i="100"/>
  <c r="F18" i="100"/>
  <c r="E19" i="100"/>
  <c r="F19" i="100"/>
  <c r="E21" i="100"/>
  <c r="F21" i="100"/>
  <c r="E13" i="100"/>
  <c r="F13" i="100"/>
  <c r="E16" i="100"/>
  <c r="F16" i="100"/>
  <c r="E20" i="100"/>
  <c r="F20" i="100"/>
  <c r="F9" i="100"/>
  <c r="E9" i="100"/>
  <c r="F23" i="100"/>
  <c r="E23" i="100"/>
  <c r="E14" i="100"/>
  <c r="F14" i="100"/>
  <c r="E22" i="100"/>
  <c r="F22" i="100"/>
  <c r="E27" i="66"/>
  <c r="F20" i="96"/>
  <c r="F28" i="96"/>
  <c r="F17" i="96"/>
  <c r="F15" i="96"/>
  <c r="F30" i="96"/>
  <c r="F26" i="96"/>
  <c r="F31" i="96"/>
  <c r="F18" i="96"/>
  <c r="F22" i="96"/>
  <c r="F19" i="96"/>
  <c r="F23" i="96"/>
  <c r="F29" i="96"/>
  <c r="F32" i="96"/>
  <c r="F16" i="96"/>
  <c r="F21" i="96"/>
  <c r="F24" i="96"/>
  <c r="F27" i="96"/>
  <c r="F13" i="96"/>
  <c r="F25" i="96"/>
  <c r="F14" i="96"/>
  <c r="M22" i="96" l="1"/>
  <c r="O22" i="96" s="1"/>
  <c r="P22" i="96" s="1"/>
  <c r="H22" i="96"/>
  <c r="I22" i="96"/>
  <c r="M24" i="96"/>
  <c r="O24" i="96" s="1"/>
  <c r="F21" i="105" s="1"/>
  <c r="H21" i="105" s="1"/>
  <c r="H24" i="96"/>
  <c r="I24" i="96"/>
  <c r="M20" i="96"/>
  <c r="O20" i="96" s="1"/>
  <c r="P20" i="96" s="1"/>
  <c r="H20" i="96"/>
  <c r="I20" i="96"/>
  <c r="M18" i="96"/>
  <c r="O18" i="96" s="1"/>
  <c r="F15" i="105" s="1"/>
  <c r="G15" i="105" s="1"/>
  <c r="H18" i="96"/>
  <c r="I18" i="96"/>
  <c r="M31" i="96"/>
  <c r="O31" i="96" s="1"/>
  <c r="Q31" i="96" s="1"/>
  <c r="H31" i="96"/>
  <c r="I31" i="96"/>
  <c r="M16" i="96"/>
  <c r="O16" i="96" s="1"/>
  <c r="Q16" i="96" s="1"/>
  <c r="H16" i="96"/>
  <c r="I16" i="96"/>
  <c r="M30" i="96"/>
  <c r="O30" i="96" s="1"/>
  <c r="F27" i="105" s="1"/>
  <c r="H27" i="105" s="1"/>
  <c r="H30" i="96"/>
  <c r="I30" i="96"/>
  <c r="M15" i="96"/>
  <c r="O15" i="96" s="1"/>
  <c r="P15" i="96" s="1"/>
  <c r="H15" i="96"/>
  <c r="I15" i="96"/>
  <c r="M27" i="96"/>
  <c r="O27" i="96" s="1"/>
  <c r="P27" i="96" s="1"/>
  <c r="H27" i="96"/>
  <c r="I27" i="96"/>
  <c r="M21" i="96"/>
  <c r="O21" i="96" s="1"/>
  <c r="F18" i="105" s="1"/>
  <c r="H18" i="105" s="1"/>
  <c r="H21" i="96"/>
  <c r="I21" i="96"/>
  <c r="M26" i="96"/>
  <c r="O26" i="96" s="1"/>
  <c r="F23" i="105" s="1"/>
  <c r="I26" i="96"/>
  <c r="H26" i="96"/>
  <c r="M32" i="96"/>
  <c r="O32" i="96" s="1"/>
  <c r="Q32" i="96" s="1"/>
  <c r="H32" i="96"/>
  <c r="I32" i="96"/>
  <c r="M29" i="96"/>
  <c r="O29" i="96" s="1"/>
  <c r="Q29" i="96" s="1"/>
  <c r="H29" i="96"/>
  <c r="I29" i="96"/>
  <c r="M25" i="96"/>
  <c r="O25" i="96" s="1"/>
  <c r="Q25" i="96" s="1"/>
  <c r="H25" i="96"/>
  <c r="I25" i="96"/>
  <c r="M23" i="96"/>
  <c r="O23" i="96" s="1"/>
  <c r="P23" i="96" s="1"/>
  <c r="H23" i="96"/>
  <c r="I23" i="96"/>
  <c r="M17" i="96"/>
  <c r="O17" i="96" s="1"/>
  <c r="F14" i="105" s="1"/>
  <c r="H14" i="105" s="1"/>
  <c r="H17" i="96"/>
  <c r="I17" i="96"/>
  <c r="H14" i="96"/>
  <c r="I14" i="96"/>
  <c r="M13" i="96"/>
  <c r="O13" i="96" s="1"/>
  <c r="Q13" i="96" s="1"/>
  <c r="I13" i="96"/>
  <c r="H13" i="96"/>
  <c r="M19" i="96"/>
  <c r="O19" i="96" s="1"/>
  <c r="Q19" i="96" s="1"/>
  <c r="H19" i="96"/>
  <c r="I19" i="96"/>
  <c r="M28" i="96"/>
  <c r="O28" i="96" s="1"/>
  <c r="P28" i="96" s="1"/>
  <c r="I28" i="96"/>
  <c r="H28" i="96"/>
  <c r="Q21" i="96"/>
  <c r="M14" i="96"/>
  <c r="O14" i="96" s="1"/>
  <c r="G18" i="100"/>
  <c r="C19" i="108" s="1"/>
  <c r="D19" i="108" s="1"/>
  <c r="E19" i="108" s="1"/>
  <c r="G26" i="100"/>
  <c r="C27" i="108" s="1"/>
  <c r="D27" i="108" s="1"/>
  <c r="E27" i="108" s="1"/>
  <c r="G19" i="100"/>
  <c r="C20" i="108" s="1"/>
  <c r="D20" i="108" s="1"/>
  <c r="E20" i="108" s="1"/>
  <c r="G23" i="100"/>
  <c r="C24" i="108" s="1"/>
  <c r="D24" i="108" s="1"/>
  <c r="E24" i="108" s="1"/>
  <c r="G24" i="100"/>
  <c r="C25" i="108" s="1"/>
  <c r="D25" i="108" s="1"/>
  <c r="E25" i="108" s="1"/>
  <c r="G12" i="100"/>
  <c r="C13" i="108" s="1"/>
  <c r="D13" i="108" s="1"/>
  <c r="E13" i="108" s="1"/>
  <c r="G25" i="100"/>
  <c r="C26" i="108" s="1"/>
  <c r="D26" i="108" s="1"/>
  <c r="E26" i="108" s="1"/>
  <c r="G20" i="100"/>
  <c r="C21" i="108" s="1"/>
  <c r="D21" i="108" s="1"/>
  <c r="E21" i="108" s="1"/>
  <c r="G9" i="100"/>
  <c r="C10" i="108" s="1"/>
  <c r="D10" i="108" s="1"/>
  <c r="E10" i="108" s="1"/>
  <c r="G22" i="100"/>
  <c r="C23" i="108" s="1"/>
  <c r="D23" i="108" s="1"/>
  <c r="E23" i="108" s="1"/>
  <c r="G21" i="100"/>
  <c r="C22" i="108" s="1"/>
  <c r="D22" i="108" s="1"/>
  <c r="E22" i="108" s="1"/>
  <c r="G27" i="100"/>
  <c r="C28" i="108" s="1"/>
  <c r="D28" i="108" s="1"/>
  <c r="E28" i="108" s="1"/>
  <c r="G14" i="100"/>
  <c r="C15" i="108" s="1"/>
  <c r="D15" i="108" s="1"/>
  <c r="E15" i="108" s="1"/>
  <c r="G15" i="100"/>
  <c r="C16" i="108" s="1"/>
  <c r="D16" i="108" s="1"/>
  <c r="E16" i="108" s="1"/>
  <c r="G16" i="100"/>
  <c r="C17" i="108" s="1"/>
  <c r="D17" i="108" s="1"/>
  <c r="E17" i="108" s="1"/>
  <c r="G10" i="100"/>
  <c r="C11" i="108" s="1"/>
  <c r="D11" i="108" s="1"/>
  <c r="E11" i="108" s="1"/>
  <c r="G17" i="100"/>
  <c r="C18" i="108" s="1"/>
  <c r="D18" i="108" s="1"/>
  <c r="E18" i="108" s="1"/>
  <c r="G11" i="100"/>
  <c r="C12" i="108" s="1"/>
  <c r="D12" i="108" s="1"/>
  <c r="E12" i="108" s="1"/>
  <c r="G13" i="100"/>
  <c r="C14" i="108" s="1"/>
  <c r="D14" i="108" s="1"/>
  <c r="E14" i="108" s="1"/>
  <c r="B6" i="32"/>
  <c r="X6" i="92"/>
  <c r="X7" i="92"/>
  <c r="X8" i="92"/>
  <c r="X9" i="92"/>
  <c r="X10" i="92"/>
  <c r="X11" i="92"/>
  <c r="X12" i="92"/>
  <c r="X5" i="92"/>
  <c r="F15" i="92"/>
  <c r="Q24" i="96" l="1"/>
  <c r="P24" i="96"/>
  <c r="Q30" i="96"/>
  <c r="P21" i="96"/>
  <c r="R21" i="96" s="1"/>
  <c r="S21" i="96" s="1"/>
  <c r="Q22" i="96"/>
  <c r="R22" i="96" s="1"/>
  <c r="S22" i="96" s="1"/>
  <c r="P26" i="96"/>
  <c r="P29" i="96"/>
  <c r="R29" i="96" s="1"/>
  <c r="S29" i="96" s="1"/>
  <c r="P13" i="96"/>
  <c r="R13" i="96" s="1"/>
  <c r="S13" i="96" s="1"/>
  <c r="P32" i="96"/>
  <c r="R32" i="96" s="1"/>
  <c r="S32" i="96" s="1"/>
  <c r="Q18" i="96"/>
  <c r="P17" i="96"/>
  <c r="J14" i="96"/>
  <c r="K14" i="96" s="1"/>
  <c r="P18" i="96"/>
  <c r="F19" i="105"/>
  <c r="G19" i="105" s="1"/>
  <c r="J26" i="96"/>
  <c r="K26" i="96" s="1"/>
  <c r="F24" i="105"/>
  <c r="H24" i="105" s="1"/>
  <c r="Q28" i="96"/>
  <c r="R28" i="96" s="1"/>
  <c r="S28" i="96" s="1"/>
  <c r="F29" i="105"/>
  <c r="G29" i="105" s="1"/>
  <c r="F26" i="105"/>
  <c r="G26" i="105" s="1"/>
  <c r="J28" i="96"/>
  <c r="K28" i="96" s="1"/>
  <c r="F13" i="105"/>
  <c r="G13" i="105" s="1"/>
  <c r="F17" i="105"/>
  <c r="P16" i="96"/>
  <c r="R16" i="96" s="1"/>
  <c r="S16" i="96" s="1"/>
  <c r="Q23" i="96"/>
  <c r="R23" i="96" s="1"/>
  <c r="S23" i="96" s="1"/>
  <c r="Q20" i="96"/>
  <c r="R20" i="96" s="1"/>
  <c r="S20" i="96" s="1"/>
  <c r="F20" i="105"/>
  <c r="H20" i="105" s="1"/>
  <c r="F10" i="105"/>
  <c r="P25" i="96"/>
  <c r="R25" i="96" s="1"/>
  <c r="S25" i="96" s="1"/>
  <c r="F22" i="105"/>
  <c r="G22" i="105" s="1"/>
  <c r="Q15" i="96"/>
  <c r="R15" i="96" s="1"/>
  <c r="S15" i="96" s="1"/>
  <c r="G23" i="105"/>
  <c r="H23" i="105"/>
  <c r="F12" i="105"/>
  <c r="G18" i="105"/>
  <c r="I18" i="105" s="1"/>
  <c r="J18" i="105" s="1"/>
  <c r="F28" i="105"/>
  <c r="P19" i="96"/>
  <c r="R19" i="96" s="1"/>
  <c r="S19" i="96" s="1"/>
  <c r="Q27" i="96"/>
  <c r="R27" i="96" s="1"/>
  <c r="S27" i="96" s="1"/>
  <c r="F16" i="105"/>
  <c r="G16" i="105" s="1"/>
  <c r="Q17" i="96"/>
  <c r="P30" i="96"/>
  <c r="R30" i="96" s="1"/>
  <c r="S30" i="96" s="1"/>
  <c r="F25" i="105"/>
  <c r="Q26" i="96"/>
  <c r="P31" i="96"/>
  <c r="R31" i="96" s="1"/>
  <c r="S31" i="96" s="1"/>
  <c r="H15" i="105"/>
  <c r="I15" i="105" s="1"/>
  <c r="K15" i="105" s="1"/>
  <c r="C15" i="105" s="1"/>
  <c r="D15" i="105" s="1"/>
  <c r="G27" i="105"/>
  <c r="I27" i="105" s="1"/>
  <c r="G14" i="105"/>
  <c r="I14" i="105" s="1"/>
  <c r="F11" i="105"/>
  <c r="P14" i="96"/>
  <c r="Q14" i="96"/>
  <c r="G21" i="105"/>
  <c r="I21" i="105" s="1"/>
  <c r="K21" i="105" s="1"/>
  <c r="C21" i="105" s="1"/>
  <c r="D21" i="105" s="1"/>
  <c r="J31" i="96"/>
  <c r="K31" i="96" s="1"/>
  <c r="J16" i="96"/>
  <c r="K16" i="96" s="1"/>
  <c r="J19" i="96"/>
  <c r="K19" i="96" s="1"/>
  <c r="J21" i="96"/>
  <c r="K21" i="96" s="1"/>
  <c r="E29" i="108"/>
  <c r="B12" i="47" s="1"/>
  <c r="E6" i="82" s="1"/>
  <c r="J22" i="96"/>
  <c r="K22" i="96" s="1"/>
  <c r="J32" i="96"/>
  <c r="K32" i="96" s="1"/>
  <c r="C17" i="107"/>
  <c r="D17" i="107" s="1"/>
  <c r="C26" i="107"/>
  <c r="D26" i="107" s="1"/>
  <c r="C16" i="107"/>
  <c r="D16" i="107" s="1"/>
  <c r="C13" i="107"/>
  <c r="D13" i="107" s="1"/>
  <c r="J24" i="96"/>
  <c r="K24" i="96" s="1"/>
  <c r="C15" i="107"/>
  <c r="D15" i="107" s="1"/>
  <c r="C25" i="107"/>
  <c r="D25" i="107" s="1"/>
  <c r="J20" i="96"/>
  <c r="K20" i="96" s="1"/>
  <c r="C28" i="107"/>
  <c r="D28" i="107" s="1"/>
  <c r="C24" i="107"/>
  <c r="D24" i="107" s="1"/>
  <c r="C14" i="107"/>
  <c r="D14" i="107" s="1"/>
  <c r="C22" i="107"/>
  <c r="D22" i="107" s="1"/>
  <c r="E22" i="107" s="1"/>
  <c r="C20" i="107"/>
  <c r="D20" i="107" s="1"/>
  <c r="C12" i="107"/>
  <c r="D12" i="107" s="1"/>
  <c r="E12" i="107" s="1"/>
  <c r="C23" i="107"/>
  <c r="D23" i="107" s="1"/>
  <c r="C27" i="107"/>
  <c r="D27" i="107" s="1"/>
  <c r="E27" i="107" s="1"/>
  <c r="C18" i="107"/>
  <c r="D18" i="107" s="1"/>
  <c r="C10" i="107"/>
  <c r="D10" i="107" s="1"/>
  <c r="C19" i="107"/>
  <c r="D19" i="107" s="1"/>
  <c r="C11" i="107"/>
  <c r="D11" i="107" s="1"/>
  <c r="E11" i="107" s="1"/>
  <c r="C21" i="107"/>
  <c r="D21" i="107" s="1"/>
  <c r="J27" i="96"/>
  <c r="K27" i="96" s="1"/>
  <c r="J30" i="96"/>
  <c r="K30" i="96" s="1"/>
  <c r="J17" i="96"/>
  <c r="K17" i="96" s="1"/>
  <c r="D27" i="92"/>
  <c r="C21" i="106"/>
  <c r="D30" i="92"/>
  <c r="C24" i="106"/>
  <c r="D26" i="92"/>
  <c r="C20" i="106"/>
  <c r="D19" i="92"/>
  <c r="C13" i="106"/>
  <c r="D37" i="92"/>
  <c r="C31" i="106"/>
  <c r="D25" i="92"/>
  <c r="C19" i="106"/>
  <c r="D31" i="92"/>
  <c r="C25" i="106"/>
  <c r="D38" i="92"/>
  <c r="C32" i="106"/>
  <c r="D36" i="92"/>
  <c r="C30" i="106"/>
  <c r="D21" i="92"/>
  <c r="C15" i="106"/>
  <c r="D29" i="92"/>
  <c r="C23" i="106"/>
  <c r="D24" i="92"/>
  <c r="C18" i="106"/>
  <c r="D32" i="92"/>
  <c r="C26" i="106"/>
  <c r="D23" i="92"/>
  <c r="C17" i="106"/>
  <c r="D22" i="92"/>
  <c r="C16" i="106"/>
  <c r="D33" i="92"/>
  <c r="C27" i="106"/>
  <c r="D35" i="92"/>
  <c r="C29" i="106"/>
  <c r="D28" i="92"/>
  <c r="C22" i="106"/>
  <c r="D20" i="92"/>
  <c r="C14" i="106"/>
  <c r="D34" i="92"/>
  <c r="C28" i="106"/>
  <c r="J23" i="96"/>
  <c r="K23" i="96" s="1"/>
  <c r="J13" i="96"/>
  <c r="K13" i="96" s="1"/>
  <c r="J18" i="96"/>
  <c r="K18" i="96" s="1"/>
  <c r="J25" i="96"/>
  <c r="K25" i="96" s="1"/>
  <c r="J29" i="96"/>
  <c r="K29" i="96" s="1"/>
  <c r="J15" i="96"/>
  <c r="K15" i="96" s="1"/>
  <c r="C29" i="96" l="1"/>
  <c r="R24" i="96"/>
  <c r="S24" i="96" s="1"/>
  <c r="C24" i="96" s="1"/>
  <c r="C21" i="96"/>
  <c r="C22" i="96"/>
  <c r="R26" i="96"/>
  <c r="R18" i="96"/>
  <c r="S18" i="96" s="1"/>
  <c r="C18" i="96" s="1"/>
  <c r="R17" i="96"/>
  <c r="I23" i="105"/>
  <c r="H29" i="105"/>
  <c r="I29" i="105" s="1"/>
  <c r="J29" i="105" s="1"/>
  <c r="C31" i="96"/>
  <c r="H19" i="105"/>
  <c r="I19" i="105" s="1"/>
  <c r="J19" i="105" s="1"/>
  <c r="C28" i="96"/>
  <c r="C16" i="96"/>
  <c r="H16" i="105"/>
  <c r="I16" i="105" s="1"/>
  <c r="K16" i="105" s="1"/>
  <c r="C16" i="105" s="1"/>
  <c r="D16" i="105" s="1"/>
  <c r="C32" i="96"/>
  <c r="G24" i="105"/>
  <c r="I24" i="105" s="1"/>
  <c r="K24" i="105" s="1"/>
  <c r="C24" i="105" s="1"/>
  <c r="D24" i="105" s="1"/>
  <c r="H26" i="105"/>
  <c r="I26" i="105" s="1"/>
  <c r="K26" i="105" s="1"/>
  <c r="C26" i="105" s="1"/>
  <c r="D26" i="105" s="1"/>
  <c r="G20" i="105"/>
  <c r="I20" i="105" s="1"/>
  <c r="K20" i="105" s="1"/>
  <c r="C20" i="105" s="1"/>
  <c r="D20" i="105" s="1"/>
  <c r="H13" i="105"/>
  <c r="I13" i="105" s="1"/>
  <c r="G17" i="105"/>
  <c r="H17" i="105"/>
  <c r="C15" i="96"/>
  <c r="C30" i="96"/>
  <c r="C20" i="96"/>
  <c r="H10" i="105"/>
  <c r="G10" i="105"/>
  <c r="H22" i="105"/>
  <c r="I22" i="105" s="1"/>
  <c r="J22" i="105" s="1"/>
  <c r="C25" i="96"/>
  <c r="C23" i="96"/>
  <c r="G28" i="105"/>
  <c r="H28" i="105"/>
  <c r="C27" i="96"/>
  <c r="H12" i="105"/>
  <c r="G12" i="105"/>
  <c r="H25" i="105"/>
  <c r="G25" i="105"/>
  <c r="C19" i="96"/>
  <c r="G11" i="105"/>
  <c r="H11" i="105"/>
  <c r="K18" i="105"/>
  <c r="C18" i="105" s="1"/>
  <c r="D18" i="105" s="1"/>
  <c r="E21" i="107"/>
  <c r="E20" i="107"/>
  <c r="E28" i="107"/>
  <c r="E13" i="107"/>
  <c r="C13" i="96"/>
  <c r="E18" i="107"/>
  <c r="E10" i="107"/>
  <c r="E17" i="107"/>
  <c r="E16" i="107"/>
  <c r="E19" i="107"/>
  <c r="E14" i="107"/>
  <c r="E25" i="107"/>
  <c r="E24" i="107"/>
  <c r="E23" i="107"/>
  <c r="E15" i="107"/>
  <c r="E26" i="107"/>
  <c r="J15" i="105"/>
  <c r="R14" i="96"/>
  <c r="E14" i="106"/>
  <c r="H14" i="106" s="1"/>
  <c r="F14" i="106"/>
  <c r="I14" i="106" s="1"/>
  <c r="D14" i="106"/>
  <c r="G14" i="106" s="1"/>
  <c r="E22" i="106"/>
  <c r="H22" i="106" s="1"/>
  <c r="F22" i="106"/>
  <c r="I22" i="106" s="1"/>
  <c r="D22" i="106"/>
  <c r="G22" i="106" s="1"/>
  <c r="F19" i="106"/>
  <c r="I19" i="106" s="1"/>
  <c r="D19" i="106"/>
  <c r="G19" i="106" s="1"/>
  <c r="E19" i="106"/>
  <c r="H19" i="106" s="1"/>
  <c r="E16" i="106"/>
  <c r="H16" i="106" s="1"/>
  <c r="F16" i="106"/>
  <c r="I16" i="106" s="1"/>
  <c r="D16" i="106"/>
  <c r="G16" i="106" s="1"/>
  <c r="E25" i="106"/>
  <c r="H25" i="106" s="1"/>
  <c r="F25" i="106"/>
  <c r="I25" i="106" s="1"/>
  <c r="D25" i="106"/>
  <c r="G25" i="106" s="1"/>
  <c r="E17" i="106"/>
  <c r="H17" i="106" s="1"/>
  <c r="F17" i="106"/>
  <c r="I17" i="106" s="1"/>
  <c r="D17" i="106"/>
  <c r="G17" i="106" s="1"/>
  <c r="E15" i="106"/>
  <c r="H15" i="106" s="1"/>
  <c r="F15" i="106"/>
  <c r="I15" i="106" s="1"/>
  <c r="D15" i="106"/>
  <c r="G15" i="106" s="1"/>
  <c r="E24" i="106"/>
  <c r="H24" i="106" s="1"/>
  <c r="F24" i="106"/>
  <c r="I24" i="106" s="1"/>
  <c r="D24" i="106"/>
  <c r="G24" i="106" s="1"/>
  <c r="F29" i="106"/>
  <c r="I29" i="106" s="1"/>
  <c r="D29" i="106"/>
  <c r="G29" i="106" s="1"/>
  <c r="E29" i="106"/>
  <c r="H29" i="106" s="1"/>
  <c r="E26" i="106"/>
  <c r="H26" i="106" s="1"/>
  <c r="D26" i="106"/>
  <c r="G26" i="106" s="1"/>
  <c r="F26" i="106"/>
  <c r="I26" i="106" s="1"/>
  <c r="F30" i="106"/>
  <c r="I30" i="106" s="1"/>
  <c r="D30" i="106"/>
  <c r="G30" i="106" s="1"/>
  <c r="E30" i="106"/>
  <c r="H30" i="106" s="1"/>
  <c r="E31" i="106"/>
  <c r="H31" i="106" s="1"/>
  <c r="F31" i="106"/>
  <c r="I31" i="106" s="1"/>
  <c r="D31" i="106"/>
  <c r="G31" i="106" s="1"/>
  <c r="F21" i="106"/>
  <c r="I21" i="106" s="1"/>
  <c r="D21" i="106"/>
  <c r="G21" i="106" s="1"/>
  <c r="E21" i="106"/>
  <c r="H21" i="106" s="1"/>
  <c r="F23" i="106"/>
  <c r="I23" i="106" s="1"/>
  <c r="D23" i="106"/>
  <c r="G23" i="106" s="1"/>
  <c r="E23" i="106"/>
  <c r="H23" i="106" s="1"/>
  <c r="F28" i="106"/>
  <c r="I28" i="106" s="1"/>
  <c r="D28" i="106"/>
  <c r="G28" i="106" s="1"/>
  <c r="E28" i="106"/>
  <c r="H28" i="106" s="1"/>
  <c r="F27" i="106"/>
  <c r="I27" i="106" s="1"/>
  <c r="E27" i="106"/>
  <c r="H27" i="106" s="1"/>
  <c r="D27" i="106"/>
  <c r="G27" i="106" s="1"/>
  <c r="E18" i="106"/>
  <c r="H18" i="106" s="1"/>
  <c r="F18" i="106"/>
  <c r="I18" i="106" s="1"/>
  <c r="D18" i="106"/>
  <c r="G18" i="106" s="1"/>
  <c r="E32" i="106"/>
  <c r="H32" i="106" s="1"/>
  <c r="F32" i="106"/>
  <c r="I32" i="106" s="1"/>
  <c r="D32" i="106"/>
  <c r="G32" i="106" s="1"/>
  <c r="E13" i="106"/>
  <c r="H13" i="106" s="1"/>
  <c r="F13" i="106"/>
  <c r="I13" i="106" s="1"/>
  <c r="D13" i="106"/>
  <c r="G13" i="106" s="1"/>
  <c r="F20" i="106"/>
  <c r="I20" i="106" s="1"/>
  <c r="D20" i="106"/>
  <c r="G20" i="106" s="1"/>
  <c r="E20" i="106"/>
  <c r="H20" i="106" s="1"/>
  <c r="J21" i="105"/>
  <c r="K23" i="105"/>
  <c r="C23" i="105" s="1"/>
  <c r="D23" i="105" s="1"/>
  <c r="J23" i="105"/>
  <c r="K14" i="105"/>
  <c r="C14" i="105" s="1"/>
  <c r="D14" i="105" s="1"/>
  <c r="J14" i="105"/>
  <c r="K27" i="105"/>
  <c r="C27" i="105" s="1"/>
  <c r="D27" i="105" s="1"/>
  <c r="J27" i="105"/>
  <c r="S14" i="96" l="1"/>
  <c r="C14" i="96" s="1"/>
  <c r="S17" i="96"/>
  <c r="C17" i="96" s="1"/>
  <c r="S26" i="96"/>
  <c r="C26" i="96" s="1"/>
  <c r="K29" i="105"/>
  <c r="C29" i="105" s="1"/>
  <c r="D29" i="105" s="1"/>
  <c r="K19" i="105"/>
  <c r="C19" i="105" s="1"/>
  <c r="D19" i="105" s="1"/>
  <c r="J16" i="105"/>
  <c r="J24" i="105"/>
  <c r="J20" i="105"/>
  <c r="I17" i="105"/>
  <c r="I12" i="105"/>
  <c r="K12" i="105" s="1"/>
  <c r="C12" i="105" s="1"/>
  <c r="D12" i="105" s="1"/>
  <c r="I10" i="105"/>
  <c r="K22" i="105"/>
  <c r="C22" i="105" s="1"/>
  <c r="D22" i="105" s="1"/>
  <c r="J26" i="105"/>
  <c r="K13" i="105"/>
  <c r="C13" i="105" s="1"/>
  <c r="D13" i="105" s="1"/>
  <c r="J13" i="105"/>
  <c r="I11" i="105"/>
  <c r="K11" i="105" s="1"/>
  <c r="C11" i="105" s="1"/>
  <c r="D11" i="105" s="1"/>
  <c r="I28" i="105"/>
  <c r="K28" i="105" s="1"/>
  <c r="C28" i="105" s="1"/>
  <c r="D28" i="105" s="1"/>
  <c r="I25" i="105"/>
  <c r="J32" i="106"/>
  <c r="K32" i="106" s="1"/>
  <c r="J21" i="106"/>
  <c r="K21" i="106" s="1"/>
  <c r="J25" i="106"/>
  <c r="K25" i="106" s="1"/>
  <c r="J20" i="106"/>
  <c r="K20" i="106" s="1"/>
  <c r="J13" i="106"/>
  <c r="K13" i="106" s="1"/>
  <c r="J23" i="106"/>
  <c r="K23" i="106" s="1"/>
  <c r="J17" i="106"/>
  <c r="K17" i="106" s="1"/>
  <c r="J24" i="106"/>
  <c r="K24" i="106" s="1"/>
  <c r="J19" i="106"/>
  <c r="K19" i="106" s="1"/>
  <c r="J26" i="106"/>
  <c r="K26" i="106" s="1"/>
  <c r="J22" i="106"/>
  <c r="K22" i="106" s="1"/>
  <c r="J28" i="106"/>
  <c r="K28" i="106" s="1"/>
  <c r="J31" i="106"/>
  <c r="K31" i="106" s="1"/>
  <c r="J15" i="106"/>
  <c r="K15" i="106" s="1"/>
  <c r="J18" i="106"/>
  <c r="K18" i="106" s="1"/>
  <c r="J16" i="106"/>
  <c r="K16" i="106" s="1"/>
  <c r="J29" i="106"/>
  <c r="K29" i="106" s="1"/>
  <c r="J14" i="106"/>
  <c r="K14" i="106" s="1"/>
  <c r="J27" i="106"/>
  <c r="K27" i="106" s="1"/>
  <c r="J30" i="106"/>
  <c r="K30" i="106" s="1"/>
  <c r="L6" i="92"/>
  <c r="L5" i="92"/>
  <c r="L4" i="92"/>
  <c r="F14" i="92"/>
  <c r="F11" i="92"/>
  <c r="H25" i="92" s="1"/>
  <c r="F12" i="92"/>
  <c r="H32" i="92" s="1"/>
  <c r="F10" i="92"/>
  <c r="H20" i="92" s="1"/>
  <c r="J12" i="105" l="1"/>
  <c r="J11" i="105"/>
  <c r="K10" i="105"/>
  <c r="C10" i="105" s="1"/>
  <c r="D10" i="105" s="1"/>
  <c r="J10" i="105"/>
  <c r="K17" i="105"/>
  <c r="C17" i="105" s="1"/>
  <c r="D17" i="105" s="1"/>
  <c r="J17" i="105"/>
  <c r="J28" i="105"/>
  <c r="K25" i="105"/>
  <c r="C25" i="105" s="1"/>
  <c r="D25" i="105" s="1"/>
  <c r="J25" i="105"/>
  <c r="K33" i="106"/>
  <c r="B19" i="47" s="1"/>
  <c r="E12" i="82" s="1"/>
  <c r="H23" i="92"/>
  <c r="H31" i="92"/>
  <c r="H28" i="92"/>
  <c r="H24" i="92"/>
  <c r="H38" i="92"/>
  <c r="H22" i="92"/>
  <c r="H19" i="92"/>
  <c r="H21" i="92"/>
  <c r="H30" i="92"/>
  <c r="H37" i="92"/>
  <c r="H29" i="92"/>
  <c r="H36" i="92"/>
  <c r="H35" i="92"/>
  <c r="H27" i="92"/>
  <c r="H34" i="92"/>
  <c r="H26" i="92"/>
  <c r="H33" i="92"/>
  <c r="D30" i="105" l="1"/>
  <c r="B18" i="47" s="1"/>
  <c r="E11" i="82" s="1"/>
  <c r="A8" i="66"/>
  <c r="B7" i="66"/>
  <c r="F7" i="66" s="1"/>
  <c r="A20" i="92" l="1"/>
  <c r="A21" i="92" s="1"/>
  <c r="A22" i="92" s="1"/>
  <c r="A23" i="92" s="1"/>
  <c r="A24" i="92" s="1"/>
  <c r="A25" i="92" s="1"/>
  <c r="A26" i="92" s="1"/>
  <c r="A27" i="92" s="1"/>
  <c r="A28" i="92" s="1"/>
  <c r="A29" i="92" s="1"/>
  <c r="A30" i="92" s="1"/>
  <c r="A31" i="92" s="1"/>
  <c r="A32" i="92" s="1"/>
  <c r="A33" i="92" s="1"/>
  <c r="A34" i="92" s="1"/>
  <c r="A35" i="92" s="1"/>
  <c r="A36" i="92" s="1"/>
  <c r="A37" i="92" s="1"/>
  <c r="A38" i="92" s="1"/>
  <c r="B19" i="92"/>
  <c r="B20" i="92" s="1"/>
  <c r="B21" i="92" s="1"/>
  <c r="B22" i="92" s="1"/>
  <c r="B23" i="92" s="1"/>
  <c r="B24" i="92" s="1"/>
  <c r="B25" i="92" s="1"/>
  <c r="B26" i="92" s="1"/>
  <c r="B27" i="92" s="1"/>
  <c r="B28" i="92" s="1"/>
  <c r="B29" i="92" s="1"/>
  <c r="B30" i="92" s="1"/>
  <c r="B31" i="92" s="1"/>
  <c r="B32" i="92" s="1"/>
  <c r="B33" i="92" s="1"/>
  <c r="B34" i="92" s="1"/>
  <c r="B35" i="92" s="1"/>
  <c r="B36" i="92" s="1"/>
  <c r="B37" i="92" s="1"/>
  <c r="B38" i="92" s="1"/>
  <c r="B8" i="100"/>
  <c r="B12" i="88"/>
  <c r="B13" i="88" s="1"/>
  <c r="L2" i="92" l="1"/>
  <c r="J19" i="92" s="1"/>
  <c r="L3" i="92"/>
  <c r="K19" i="92" s="1"/>
  <c r="L1" i="92"/>
  <c r="I19" i="92" s="1"/>
  <c r="I2" i="92"/>
  <c r="I3" i="92"/>
  <c r="I1" i="92"/>
  <c r="K26" i="92" l="1"/>
  <c r="K38" i="92"/>
  <c r="K27" i="92"/>
  <c r="K28" i="92"/>
  <c r="K29" i="92"/>
  <c r="K30" i="92"/>
  <c r="K37" i="92"/>
  <c r="K31" i="92"/>
  <c r="K35" i="92"/>
  <c r="K20" i="92"/>
  <c r="K32" i="92"/>
  <c r="K21" i="92"/>
  <c r="K33" i="92"/>
  <c r="K22" i="92"/>
  <c r="K34" i="92"/>
  <c r="K23" i="92"/>
  <c r="K36" i="92"/>
  <c r="K25" i="92"/>
  <c r="K24" i="92"/>
  <c r="I22" i="92"/>
  <c r="I34" i="92"/>
  <c r="I23" i="92"/>
  <c r="I35" i="92"/>
  <c r="I21" i="92"/>
  <c r="I24" i="92"/>
  <c r="I36" i="92"/>
  <c r="I32" i="92"/>
  <c r="I25" i="92"/>
  <c r="I37" i="92"/>
  <c r="I26" i="92"/>
  <c r="I38" i="92"/>
  <c r="I27" i="92"/>
  <c r="I28" i="92"/>
  <c r="I29" i="92"/>
  <c r="I33" i="92"/>
  <c r="I30" i="92"/>
  <c r="I31" i="92"/>
  <c r="I20" i="92"/>
  <c r="J30" i="92"/>
  <c r="J31" i="92"/>
  <c r="J20" i="92"/>
  <c r="J32" i="92"/>
  <c r="J21" i="92"/>
  <c r="J33" i="92"/>
  <c r="J28" i="92"/>
  <c r="J22" i="92"/>
  <c r="J34" i="92"/>
  <c r="J27" i="92"/>
  <c r="J23" i="92"/>
  <c r="J35" i="92"/>
  <c r="J24" i="92"/>
  <c r="J36" i="92"/>
  <c r="J25" i="92"/>
  <c r="J37" i="92"/>
  <c r="J26" i="92"/>
  <c r="J38" i="92"/>
  <c r="J29" i="92"/>
  <c r="X2" i="92" l="1"/>
  <c r="X3" i="92"/>
  <c r="X4" i="92"/>
  <c r="X1" i="92"/>
  <c r="F13" i="92"/>
  <c r="F8" i="92"/>
  <c r="F9" i="92"/>
  <c r="F7" i="92"/>
  <c r="F5" i="92"/>
  <c r="F6" i="92"/>
  <c r="F4" i="92"/>
  <c r="F2" i="92"/>
  <c r="F3" i="92"/>
  <c r="F1" i="92"/>
  <c r="E19" i="92" s="1"/>
  <c r="L19" i="92" l="1"/>
  <c r="E21" i="92"/>
  <c r="E33" i="92"/>
  <c r="E32" i="92"/>
  <c r="E22" i="92"/>
  <c r="E34" i="92"/>
  <c r="E23" i="92"/>
  <c r="E35" i="92"/>
  <c r="E24" i="92"/>
  <c r="E36" i="92"/>
  <c r="E25" i="92"/>
  <c r="E37" i="92"/>
  <c r="E31" i="92"/>
  <c r="E26" i="92"/>
  <c r="E38" i="92"/>
  <c r="E27" i="92"/>
  <c r="E28" i="92"/>
  <c r="E29" i="92"/>
  <c r="E30" i="92"/>
  <c r="E20" i="92"/>
  <c r="F29" i="92"/>
  <c r="F30" i="92"/>
  <c r="F31" i="92"/>
  <c r="F20" i="92"/>
  <c r="F32" i="92"/>
  <c r="F38" i="92"/>
  <c r="F21" i="92"/>
  <c r="F33" i="92"/>
  <c r="F22" i="92"/>
  <c r="F34" i="92"/>
  <c r="F23" i="92"/>
  <c r="F35" i="92"/>
  <c r="F28" i="92"/>
  <c r="F24" i="92"/>
  <c r="F36" i="92"/>
  <c r="F26" i="92"/>
  <c r="F27" i="92"/>
  <c r="F25" i="92"/>
  <c r="F37" i="92"/>
  <c r="G25" i="92"/>
  <c r="G37" i="92"/>
  <c r="G26" i="92"/>
  <c r="G38" i="92"/>
  <c r="G34" i="92"/>
  <c r="G35" i="92"/>
  <c r="G27" i="92"/>
  <c r="G36" i="92"/>
  <c r="G28" i="92"/>
  <c r="G22" i="92"/>
  <c r="G29" i="92"/>
  <c r="G30" i="92"/>
  <c r="G23" i="92"/>
  <c r="G24" i="92"/>
  <c r="G31" i="92"/>
  <c r="G20" i="92"/>
  <c r="G32" i="92"/>
  <c r="G21" i="92"/>
  <c r="G33" i="92"/>
  <c r="F19" i="92"/>
  <c r="G19" i="92"/>
  <c r="B13" i="96" l="1"/>
  <c r="D13" i="96" s="1"/>
  <c r="E3" i="95"/>
  <c r="D12" i="95" s="1"/>
  <c r="E12" i="95" s="1"/>
  <c r="H12" i="95" s="1"/>
  <c r="B14" i="96" l="1"/>
  <c r="B9" i="100"/>
  <c r="B10" i="100" s="1"/>
  <c r="B11" i="100" s="1"/>
  <c r="B12" i="100" s="1"/>
  <c r="B13" i="100" s="1"/>
  <c r="B14" i="100" s="1"/>
  <c r="B15" i="100" s="1"/>
  <c r="B16" i="100" s="1"/>
  <c r="B17" i="100" s="1"/>
  <c r="B18" i="100" s="1"/>
  <c r="B19" i="100" s="1"/>
  <c r="B20" i="100" s="1"/>
  <c r="B21" i="100" s="1"/>
  <c r="B22" i="100" s="1"/>
  <c r="B23" i="100" s="1"/>
  <c r="B24" i="100" s="1"/>
  <c r="B25" i="100" s="1"/>
  <c r="B26" i="100" s="1"/>
  <c r="B27" i="100" s="1"/>
  <c r="A9" i="100"/>
  <c r="A10" i="100" s="1"/>
  <c r="A11" i="100" s="1"/>
  <c r="A12" i="100" s="1"/>
  <c r="A13" i="100" s="1"/>
  <c r="A14" i="100" s="1"/>
  <c r="A15" i="100" s="1"/>
  <c r="A16" i="100" s="1"/>
  <c r="A17" i="100" s="1"/>
  <c r="A18" i="100" s="1"/>
  <c r="A19" i="100" s="1"/>
  <c r="A20" i="100" s="1"/>
  <c r="A21" i="100" s="1"/>
  <c r="A22" i="100" s="1"/>
  <c r="A23" i="100" s="1"/>
  <c r="A24" i="100" s="1"/>
  <c r="A25" i="100" s="1"/>
  <c r="A26" i="100" s="1"/>
  <c r="A27" i="100" s="1"/>
  <c r="B15" i="96" l="1"/>
  <c r="D14" i="96"/>
  <c r="C27" i="66"/>
  <c r="B16" i="96" l="1"/>
  <c r="D15" i="96"/>
  <c r="S19" i="92"/>
  <c r="T19" i="92" s="1"/>
  <c r="B17" i="96" l="1"/>
  <c r="D16" i="96"/>
  <c r="S20" i="92"/>
  <c r="T20" i="92" s="1"/>
  <c r="P19" i="92"/>
  <c r="B18" i="96" l="1"/>
  <c r="D17" i="96"/>
  <c r="O19" i="92"/>
  <c r="X19" i="92" s="1"/>
  <c r="S21" i="92"/>
  <c r="T21" i="92" s="1"/>
  <c r="P20" i="92"/>
  <c r="R20" i="92"/>
  <c r="Q20" i="92"/>
  <c r="R19" i="92"/>
  <c r="Q19" i="92"/>
  <c r="B19" i="96" l="1"/>
  <c r="D18" i="96"/>
  <c r="N19" i="92"/>
  <c r="W19" i="92" s="1"/>
  <c r="U19" i="92"/>
  <c r="M19" i="92"/>
  <c r="V19" i="92" s="1"/>
  <c r="O21" i="92"/>
  <c r="X21" i="92" s="1"/>
  <c r="M20" i="92"/>
  <c r="V20" i="92" s="1"/>
  <c r="S22" i="92"/>
  <c r="T22" i="92" s="1"/>
  <c r="P21" i="92"/>
  <c r="R21" i="92"/>
  <c r="Q21" i="92"/>
  <c r="B20" i="96" l="1"/>
  <c r="D19" i="96"/>
  <c r="O20" i="92"/>
  <c r="X20" i="92" s="1"/>
  <c r="M21" i="92"/>
  <c r="V21" i="92" s="1"/>
  <c r="L21" i="92"/>
  <c r="U21" i="92" s="1"/>
  <c r="N21" i="92"/>
  <c r="W21" i="92" s="1"/>
  <c r="L20" i="92"/>
  <c r="U20" i="92" s="1"/>
  <c r="N20" i="92"/>
  <c r="W20" i="92" s="1"/>
  <c r="Y19" i="92"/>
  <c r="Z19" i="92" s="1"/>
  <c r="O22" i="92"/>
  <c r="X22" i="92" s="1"/>
  <c r="P22" i="92"/>
  <c r="Q22" i="92"/>
  <c r="R22" i="92"/>
  <c r="S23" i="92"/>
  <c r="T23" i="92" s="1"/>
  <c r="B21" i="96" l="1"/>
  <c r="D20" i="96"/>
  <c r="Y20" i="92"/>
  <c r="Z20" i="92" s="1"/>
  <c r="O23" i="92"/>
  <c r="X23" i="92" s="1"/>
  <c r="L22" i="92"/>
  <c r="U22" i="92" s="1"/>
  <c r="M22" i="92"/>
  <c r="V22" i="92" s="1"/>
  <c r="N22" i="92"/>
  <c r="W22" i="92" s="1"/>
  <c r="Y21" i="92"/>
  <c r="S24" i="92"/>
  <c r="T24" i="92" s="1"/>
  <c r="Q23" i="92"/>
  <c r="R23" i="92"/>
  <c r="P23" i="92"/>
  <c r="B22" i="96" l="1"/>
  <c r="D21" i="96"/>
  <c r="N23" i="92"/>
  <c r="W23" i="92" s="1"/>
  <c r="L23" i="92"/>
  <c r="U23" i="92" s="1"/>
  <c r="M23" i="92"/>
  <c r="V23" i="92" s="1"/>
  <c r="Y22" i="92"/>
  <c r="Z21" i="92"/>
  <c r="S25" i="92"/>
  <c r="T25" i="92" s="1"/>
  <c r="Q24" i="92"/>
  <c r="P24" i="92"/>
  <c r="R24" i="92"/>
  <c r="B23" i="96" l="1"/>
  <c r="D22" i="96"/>
  <c r="O25" i="92"/>
  <c r="X25" i="92" s="1"/>
  <c r="Y23" i="92"/>
  <c r="Z22" i="92"/>
  <c r="S26" i="92"/>
  <c r="T26" i="92" s="1"/>
  <c r="P25" i="92"/>
  <c r="Q25" i="92"/>
  <c r="R25" i="92"/>
  <c r="B24" i="96" l="1"/>
  <c r="D23" i="96"/>
  <c r="N25" i="92"/>
  <c r="W25" i="92" s="1"/>
  <c r="L25" i="92"/>
  <c r="U25" i="92" s="1"/>
  <c r="M25" i="92"/>
  <c r="V25" i="92" s="1"/>
  <c r="O24" i="92"/>
  <c r="X24" i="92" s="1"/>
  <c r="N24" i="92"/>
  <c r="W24" i="92" s="1"/>
  <c r="L24" i="92"/>
  <c r="U24" i="92" s="1"/>
  <c r="M24" i="92"/>
  <c r="V24" i="92" s="1"/>
  <c r="S27" i="92"/>
  <c r="T27" i="92" s="1"/>
  <c r="Z23" i="92"/>
  <c r="P26" i="92"/>
  <c r="R26" i="92"/>
  <c r="Q26" i="92"/>
  <c r="B25" i="96" l="1"/>
  <c r="D24" i="96"/>
  <c r="Y24" i="92"/>
  <c r="Z24" i="92" s="1"/>
  <c r="O27" i="92"/>
  <c r="X27" i="92" s="1"/>
  <c r="Y25" i="92"/>
  <c r="Q27" i="92"/>
  <c r="P27" i="92"/>
  <c r="R27" i="92"/>
  <c r="S28" i="92"/>
  <c r="T28" i="92" s="1"/>
  <c r="B26" i="96" l="1"/>
  <c r="D25" i="96"/>
  <c r="M27" i="92"/>
  <c r="V27" i="92" s="1"/>
  <c r="L27" i="92"/>
  <c r="U27" i="92" s="1"/>
  <c r="N27" i="92"/>
  <c r="W27" i="92" s="1"/>
  <c r="O26" i="92"/>
  <c r="X26" i="92" s="1"/>
  <c r="L26" i="92"/>
  <c r="U26" i="92" s="1"/>
  <c r="M26" i="92"/>
  <c r="V26" i="92" s="1"/>
  <c r="N26" i="92"/>
  <c r="W26" i="92" s="1"/>
  <c r="Z25" i="92"/>
  <c r="R28" i="92"/>
  <c r="P28" i="92"/>
  <c r="Q28" i="92"/>
  <c r="S29" i="92"/>
  <c r="T29" i="92" s="1"/>
  <c r="B27" i="96" l="1"/>
  <c r="D26" i="96"/>
  <c r="Y26" i="92"/>
  <c r="Z26" i="92" s="1"/>
  <c r="O29" i="92"/>
  <c r="X29" i="92" s="1"/>
  <c r="Y27" i="92"/>
  <c r="Z27" i="92" s="1"/>
  <c r="Q29" i="92"/>
  <c r="R29" i="92"/>
  <c r="P29" i="92"/>
  <c r="S30" i="92"/>
  <c r="T30" i="92" s="1"/>
  <c r="B14" i="88"/>
  <c r="B15" i="88" s="1"/>
  <c r="B16" i="88" s="1"/>
  <c r="B17" i="88" s="1"/>
  <c r="B18" i="88" s="1"/>
  <c r="B19" i="88" s="1"/>
  <c r="B20" i="88" s="1"/>
  <c r="B21" i="88" s="1"/>
  <c r="B22" i="88" s="1"/>
  <c r="B23" i="88" s="1"/>
  <c r="B24" i="88" s="1"/>
  <c r="B25" i="88" s="1"/>
  <c r="B26" i="88" s="1"/>
  <c r="B27" i="88" s="1"/>
  <c r="B28" i="88" s="1"/>
  <c r="B29" i="88" s="1"/>
  <c r="B30" i="88" s="1"/>
  <c r="B31" i="88" s="1"/>
  <c r="B28" i="96" l="1"/>
  <c r="D27" i="96"/>
  <c r="M29" i="92"/>
  <c r="V29" i="92" s="1"/>
  <c r="N29" i="92"/>
  <c r="W29" i="92" s="1"/>
  <c r="L29" i="92"/>
  <c r="U29" i="92" s="1"/>
  <c r="O28" i="92"/>
  <c r="X28" i="92" s="1"/>
  <c r="M28" i="92"/>
  <c r="V28" i="92" s="1"/>
  <c r="L28" i="92"/>
  <c r="U28" i="92" s="1"/>
  <c r="N28" i="92"/>
  <c r="W28" i="92" s="1"/>
  <c r="O30" i="92"/>
  <c r="X30" i="92" s="1"/>
  <c r="Q30" i="92"/>
  <c r="R30" i="92"/>
  <c r="P30" i="92"/>
  <c r="S31" i="92"/>
  <c r="T31" i="92" s="1"/>
  <c r="B29" i="96" l="1"/>
  <c r="D28" i="96"/>
  <c r="Y28" i="92"/>
  <c r="Z28" i="92" s="1"/>
  <c r="N30" i="92"/>
  <c r="W30" i="92" s="1"/>
  <c r="M30" i="92"/>
  <c r="V30" i="92" s="1"/>
  <c r="O31" i="92"/>
  <c r="X31" i="92" s="1"/>
  <c r="L30" i="92"/>
  <c r="U30" i="92" s="1"/>
  <c r="Y29" i="92"/>
  <c r="R31" i="92"/>
  <c r="Q31" i="92"/>
  <c r="P31" i="92"/>
  <c r="S32" i="92"/>
  <c r="T32" i="92" s="1"/>
  <c r="B30" i="96" l="1"/>
  <c r="D29" i="96"/>
  <c r="L31" i="92"/>
  <c r="U31" i="92" s="1"/>
  <c r="M31" i="92"/>
  <c r="V31" i="92" s="1"/>
  <c r="N31" i="92"/>
  <c r="W31" i="92" s="1"/>
  <c r="O32" i="92"/>
  <c r="X32" i="92" s="1"/>
  <c r="Y30" i="92"/>
  <c r="Z30" i="92" s="1"/>
  <c r="S33" i="92"/>
  <c r="T33" i="92" s="1"/>
  <c r="Z29" i="92"/>
  <c r="P32" i="92"/>
  <c r="R32" i="92"/>
  <c r="Q32" i="92"/>
  <c r="B31" i="96" l="1"/>
  <c r="D30" i="96"/>
  <c r="N32" i="92"/>
  <c r="W32" i="92" s="1"/>
  <c r="L32" i="92"/>
  <c r="U32" i="92" s="1"/>
  <c r="O33" i="92"/>
  <c r="X33" i="92" s="1"/>
  <c r="M32" i="92"/>
  <c r="V32" i="92" s="1"/>
  <c r="Y31" i="92"/>
  <c r="Z31" i="92" s="1"/>
  <c r="S34" i="92"/>
  <c r="T34" i="92" s="1"/>
  <c r="R33" i="92"/>
  <c r="Q33" i="92"/>
  <c r="P33" i="92"/>
  <c r="B32" i="96" l="1"/>
  <c r="D32" i="96" s="1"/>
  <c r="D31" i="96"/>
  <c r="L33" i="92"/>
  <c r="U33" i="92" s="1"/>
  <c r="N33" i="92"/>
  <c r="W33" i="92" s="1"/>
  <c r="O34" i="92"/>
  <c r="X34" i="92" s="1"/>
  <c r="M33" i="92"/>
  <c r="V33" i="92" s="1"/>
  <c r="Y32" i="92"/>
  <c r="Z32" i="92" s="1"/>
  <c r="S35" i="92"/>
  <c r="T35" i="92" s="1"/>
  <c r="Q34" i="92"/>
  <c r="P34" i="92"/>
  <c r="R34" i="92"/>
  <c r="D33" i="96" l="1"/>
  <c r="B17" i="47" s="1"/>
  <c r="S36" i="92"/>
  <c r="T36" i="92" s="1"/>
  <c r="M34" i="92"/>
  <c r="V34" i="92" s="1"/>
  <c r="L34" i="92"/>
  <c r="U34" i="92" s="1"/>
  <c r="N34" i="92"/>
  <c r="W34" i="92" s="1"/>
  <c r="O36" i="92"/>
  <c r="Y33" i="92"/>
  <c r="O35" i="92"/>
  <c r="X35" i="92" s="1"/>
  <c r="Q35" i="92"/>
  <c r="R35" i="92"/>
  <c r="P35" i="92"/>
  <c r="E10" i="82" l="1"/>
  <c r="S37" i="92"/>
  <c r="T37" i="92" s="1"/>
  <c r="Q36" i="92"/>
  <c r="P36" i="92"/>
  <c r="X36" i="92"/>
  <c r="R36" i="92"/>
  <c r="L36" i="92"/>
  <c r="N36" i="92"/>
  <c r="M36" i="92"/>
  <c r="O37" i="92"/>
  <c r="Y34" i="92"/>
  <c r="Z34" i="92" s="1"/>
  <c r="Q37" i="92"/>
  <c r="N35" i="92"/>
  <c r="W35" i="92" s="1"/>
  <c r="M35" i="92"/>
  <c r="V35" i="92" s="1"/>
  <c r="L35" i="92"/>
  <c r="U35" i="92" s="1"/>
  <c r="Z33" i="92"/>
  <c r="S38" i="92"/>
  <c r="T38" i="92" s="1"/>
  <c r="X37" i="92" l="1"/>
  <c r="P37" i="92"/>
  <c r="R37" i="92"/>
  <c r="W36" i="92"/>
  <c r="U36" i="92"/>
  <c r="V36" i="92"/>
  <c r="N37" i="92"/>
  <c r="W37" i="92" s="1"/>
  <c r="L37" i="92"/>
  <c r="M37" i="92"/>
  <c r="V37" i="92" s="1"/>
  <c r="Y35" i="92"/>
  <c r="Z35" i="92" s="1"/>
  <c r="C9" i="95"/>
  <c r="E16" i="95" s="1"/>
  <c r="H16" i="95" s="1"/>
  <c r="P38" i="92"/>
  <c r="Q38" i="92"/>
  <c r="R38" i="92"/>
  <c r="E17" i="95" l="1"/>
  <c r="H17" i="95" s="1"/>
  <c r="C20" i="95"/>
  <c r="U37" i="92"/>
  <c r="Y37" i="92" s="1"/>
  <c r="Z37" i="92" s="1"/>
  <c r="Y36" i="92"/>
  <c r="Z36" i="92" s="1"/>
  <c r="O38" i="92"/>
  <c r="O39" i="92" s="1"/>
  <c r="T39" i="92"/>
  <c r="D39" i="92"/>
  <c r="P39" i="92"/>
  <c r="Q39" i="92"/>
  <c r="R39" i="92"/>
  <c r="C21" i="95" l="1"/>
  <c r="B14" i="47" s="1"/>
  <c r="N38" i="92"/>
  <c r="W38" i="92" s="1"/>
  <c r="M38" i="92"/>
  <c r="V38" i="92" s="1"/>
  <c r="L38" i="92"/>
  <c r="U38" i="92" s="1"/>
  <c r="X38" i="92"/>
  <c r="X39" i="92" s="1"/>
  <c r="C39" i="92"/>
  <c r="E8" i="82" l="1"/>
  <c r="B10" i="47"/>
  <c r="Y38" i="92"/>
  <c r="Z38" i="92" s="1"/>
  <c r="F28" i="100" l="1"/>
  <c r="Z39" i="92"/>
  <c r="B13" i="47" s="1"/>
  <c r="E28" i="100"/>
  <c r="Y39" i="92"/>
  <c r="E7" i="82" l="1"/>
  <c r="G28" i="100"/>
  <c r="C8" i="95"/>
  <c r="A14" i="96" l="1"/>
  <c r="A15" i="96" s="1"/>
  <c r="A16" i="96" s="1"/>
  <c r="A17" i="96" s="1"/>
  <c r="A18" i="96" s="1"/>
  <c r="A19" i="96" s="1"/>
  <c r="A20" i="96" s="1"/>
  <c r="A21" i="96" s="1"/>
  <c r="A22" i="96" s="1"/>
  <c r="A23" i="96" s="1"/>
  <c r="A24" i="96" s="1"/>
  <c r="A25" i="96" s="1"/>
  <c r="A26" i="96" s="1"/>
  <c r="A27" i="96" s="1"/>
  <c r="A28" i="96" s="1"/>
  <c r="A29" i="96" s="1"/>
  <c r="A30" i="96" s="1"/>
  <c r="A31" i="96" s="1"/>
  <c r="A32" i="96" s="1"/>
  <c r="A14" i="88" l="1"/>
  <c r="A15" i="88" s="1"/>
  <c r="A16" i="88" s="1"/>
  <c r="A17" i="88" s="1"/>
  <c r="A18" i="88" s="1"/>
  <c r="A19" i="88" s="1"/>
  <c r="A20" i="88" s="1"/>
  <c r="A21" i="88" s="1"/>
  <c r="A22" i="88" s="1"/>
  <c r="A23" i="88" s="1"/>
  <c r="A24" i="88" s="1"/>
  <c r="A25" i="88" s="1"/>
  <c r="A26" i="88" s="1"/>
  <c r="A27" i="88" s="1"/>
  <c r="A28" i="88" s="1"/>
  <c r="A29" i="88" s="1"/>
  <c r="A30" i="88" s="1"/>
  <c r="A31" i="88" s="1"/>
  <c r="B7" i="32" l="1"/>
  <c r="B8" i="32" l="1"/>
  <c r="B9" i="32" l="1"/>
  <c r="B8" i="66" l="1"/>
  <c r="F8" i="66" s="1"/>
  <c r="B9" i="66" l="1"/>
  <c r="F9" i="66" s="1"/>
  <c r="B10" i="66" l="1"/>
  <c r="F10" i="66" s="1"/>
  <c r="B11" i="66" l="1"/>
  <c r="F11" i="66" s="1"/>
  <c r="B12" i="66" l="1"/>
  <c r="F12" i="66" s="1"/>
  <c r="B13" i="66" l="1"/>
  <c r="F13" i="66" s="1"/>
  <c r="B14" i="66" l="1"/>
  <c r="F14" i="66" s="1"/>
  <c r="A9" i="66"/>
  <c r="A10" i="66" s="1"/>
  <c r="A11" i="66" s="1"/>
  <c r="A12" i="66" s="1"/>
  <c r="A13" i="66" s="1"/>
  <c r="A14" i="66" s="1"/>
  <c r="A15" i="66" s="1"/>
  <c r="A16" i="66" s="1"/>
  <c r="A17" i="66" s="1"/>
  <c r="A18" i="66" s="1"/>
  <c r="A19" i="66" s="1"/>
  <c r="A20" i="66" s="1"/>
  <c r="A21" i="66" s="1"/>
  <c r="A22" i="66" s="1"/>
  <c r="A23" i="66" s="1"/>
  <c r="A24" i="66" s="1"/>
  <c r="A25" i="66" s="1"/>
  <c r="A26" i="66" s="1"/>
  <c r="B15" i="66" l="1"/>
  <c r="F15" i="66" s="1"/>
  <c r="B16" i="66" l="1"/>
  <c r="F16" i="66" s="1"/>
  <c r="B17" i="66" l="1"/>
  <c r="F17" i="66" s="1"/>
  <c r="B18" i="66" l="1"/>
  <c r="F18" i="66" s="1"/>
  <c r="B19" i="66" l="1"/>
  <c r="F19" i="66" s="1"/>
  <c r="B20" i="66" l="1"/>
  <c r="F20" i="66" s="1"/>
  <c r="B21" i="66" l="1"/>
  <c r="F21" i="66" s="1"/>
  <c r="B22" i="66" l="1"/>
  <c r="F22" i="66" s="1"/>
  <c r="B23" i="66" l="1"/>
  <c r="F23" i="66" s="1"/>
  <c r="B24" i="66" l="1"/>
  <c r="F24" i="66" s="1"/>
  <c r="B25" i="66" l="1"/>
  <c r="F25" i="66" s="1"/>
  <c r="B26" i="66" l="1"/>
  <c r="W39" i="92"/>
  <c r="U39" i="92"/>
  <c r="V39" i="92"/>
  <c r="F26" i="66" l="1"/>
  <c r="F27" i="66" s="1"/>
  <c r="B11" i="47" s="1"/>
  <c r="E5" i="82" s="1"/>
  <c r="M39" i="92"/>
  <c r="N39" i="92"/>
  <c r="L39" i="92"/>
  <c r="E29" i="107" l="1"/>
  <c r="B20" i="47" s="1"/>
  <c r="B16" i="14"/>
  <c r="B17" i="14" s="1"/>
  <c r="E13" i="82" l="1"/>
  <c r="B22" i="47"/>
  <c r="F8" i="32"/>
  <c r="I9" i="32"/>
  <c r="J9" i="32" l="1"/>
  <c r="D9" i="32" s="1"/>
  <c r="C9" i="32"/>
  <c r="C8" i="32"/>
  <c r="G8" i="32"/>
  <c r="D8" i="32" s="1"/>
  <c r="D13" i="32" l="1"/>
  <c r="B7" i="47" s="1"/>
  <c r="B25" i="47" s="1"/>
  <c r="C13" i="32"/>
  <c r="B24" i="47" l="1"/>
</calcChain>
</file>

<file path=xl/sharedStrings.xml><?xml version="1.0" encoding="utf-8"?>
<sst xmlns="http://schemas.openxmlformats.org/spreadsheetml/2006/main" count="710" uniqueCount="497">
  <si>
    <t>Total</t>
  </si>
  <si>
    <t xml:space="preserve">Year </t>
  </si>
  <si>
    <t xml:space="preserve">Discount Rate </t>
  </si>
  <si>
    <t xml:space="preserve">Value </t>
  </si>
  <si>
    <t xml:space="preserve">Source </t>
  </si>
  <si>
    <t>Input</t>
  </si>
  <si>
    <t>General</t>
  </si>
  <si>
    <t>Discounted at 7%</t>
  </si>
  <si>
    <t>Costs</t>
  </si>
  <si>
    <t>Total Costs</t>
  </si>
  <si>
    <t>BC Ratio</t>
  </si>
  <si>
    <t>Discounted Capital Total (7%)</t>
  </si>
  <si>
    <t>2004</t>
  </si>
  <si>
    <t>1988</t>
  </si>
  <si>
    <t>2012</t>
  </si>
  <si>
    <t>1953</t>
  </si>
  <si>
    <t>2014</t>
  </si>
  <si>
    <t>1943</t>
  </si>
  <si>
    <t>2010</t>
  </si>
  <si>
    <t>Fiscal Year</t>
  </si>
  <si>
    <t>Composite Outlay Deflators</t>
  </si>
  <si>
    <t>Payment for Individuals</t>
  </si>
  <si>
    <t>Net Interest</t>
  </si>
  <si>
    <t>All Other</t>
  </si>
  <si>
    <t>Addendum: Direct Capital</t>
  </si>
  <si>
    <t>Direct</t>
  </si>
  <si>
    <t>Grants</t>
  </si>
  <si>
    <t>Defense</t>
  </si>
  <si>
    <t>1940</t>
  </si>
  <si>
    <t>1941</t>
  </si>
  <si>
    <t>1942</t>
  </si>
  <si>
    <t>1944</t>
  </si>
  <si>
    <t>1945</t>
  </si>
  <si>
    <t>1946</t>
  </si>
  <si>
    <t>1947</t>
  </si>
  <si>
    <t>1948</t>
  </si>
  <si>
    <t>1949</t>
  </si>
  <si>
    <t>1950</t>
  </si>
  <si>
    <t>1951</t>
  </si>
  <si>
    <t>1952</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</si>
  <si>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</si>
  <si>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</si>
  <si>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</si>
  <si>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</si>
  <si>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</si>
  <si>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</si>
  <si>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</si>
  <si>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</si>
  <si>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</si>
  <si>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</si>
  <si>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</si>
  <si>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</si>
  <si>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</si>
  <si>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</si>
  <si>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</si>
  <si>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</si>
  <si>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</si>
  <si>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</si>
  <si>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</si>
  <si>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</si>
  <si>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</si>
  <si>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</si>
  <si>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</si>
  <si>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</si>
  <si>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</si>
  <si>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</si>
  <si>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</si>
  <si>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</si>
  <si>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</si>
  <si>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</si>
  <si>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</si>
  <si>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</si>
  <si>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</si>
  <si>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</si>
  <si>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</si>
  <si>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1989</t>
  </si>
  <si>
    <t>1990</t>
  </si>
  <si>
    <t>1991</t>
  </si>
  <si>
    <t>1992</t>
  </si>
  <si>
    <t>1993</t>
  </si>
  <si>
    <t>1994</t>
  </si>
  <si>
    <t>1995</t>
  </si>
  <si>
    <t>1996</t>
  </si>
  <si>
    <t>1997</t>
  </si>
  <si>
    <t>1998</t>
  </si>
  <si>
    <t>1999</t>
  </si>
  <si>
    <t>2000</t>
  </si>
  <si>
    <t>2001</t>
  </si>
  <si>
    <t>2002</t>
  </si>
  <si>
    <t>2003</t>
  </si>
  <si>
    <t>2005</t>
  </si>
  <si>
    <t>2006</t>
  </si>
  <si>
    <t>2007</t>
  </si>
  <si>
    <t>2008</t>
  </si>
  <si>
    <t>2009</t>
  </si>
  <si>
    <t>2011</t>
  </si>
  <si>
    <t>2013</t>
  </si>
  <si>
    <t>2015</t>
  </si>
  <si>
    <t>2016</t>
  </si>
  <si>
    <t>2019 estimate</t>
  </si>
  <si>
    <t>2020 estimate</t>
  </si>
  <si>
    <t>2021 estimate</t>
  </si>
  <si>
    <t>2022 estimate</t>
  </si>
  <si>
    <t>Note: Constant dollar research and development outlays are based on the GDP (chained) price index.</t>
  </si>
  <si>
    <t>Discounted O&amp;M Total (7%)</t>
  </si>
  <si>
    <t>Types of Impacts</t>
  </si>
  <si>
    <t>Current Status/Baseline &amp; Problem to be Addressed</t>
  </si>
  <si>
    <t>Change to Baseline or Alternatives</t>
  </si>
  <si>
    <t>GDP (in
billions of
dollars)</t>
  </si>
  <si>
    <t>GDP
(Chained)
Price Index</t>
  </si>
  <si>
    <t>Total
Defense</t>
  </si>
  <si>
    <t>Total
Nondefense</t>
  </si>
  <si>
    <t>Other
Grants</t>
  </si>
  <si>
    <t>Undis-
tributed
Offsetting
Receipts</t>
  </si>
  <si>
    <t>Nondefense</t>
  </si>
  <si>
    <t>2017</t>
  </si>
  <si>
    <t>2023 estimate</t>
  </si>
  <si>
    <t>Net Present Value</t>
  </si>
  <si>
    <t>Total Benefits</t>
  </si>
  <si>
    <t>Values stated in 2017 $M</t>
  </si>
  <si>
    <t>Economic Benefit (Net Present Values, $2017 M)</t>
  </si>
  <si>
    <t>Design (2017$)</t>
  </si>
  <si>
    <t>Design Costs (2017$)</t>
  </si>
  <si>
    <t>Discounted Design (7%)</t>
  </si>
  <si>
    <t>Construction Costs (2017$)</t>
  </si>
  <si>
    <t>Project Year</t>
  </si>
  <si>
    <t>Value of Time - Truck (2017$)</t>
  </si>
  <si>
    <t>Year</t>
  </si>
  <si>
    <t xml:space="preserve">Total </t>
  </si>
  <si>
    <t xml:space="preserve">VOC Value of Emissions (2017$) per short ton </t>
  </si>
  <si>
    <t xml:space="preserve">NOx Value of Emissions (2017$) per short ton </t>
  </si>
  <si>
    <t xml:space="preserve">PM Value of Emissions (2017$) per short ton </t>
  </si>
  <si>
    <t xml:space="preserve">SOx Value of Emissions (2017$) per short ton </t>
  </si>
  <si>
    <t>Passenger Car Emission Rates per Mile, VOC, 2013-2024</t>
  </si>
  <si>
    <t>http://www.apta.com/gap/fedreg/Documents/NS-SS_Final_PolicyGuidance_August_2013.pdf</t>
  </si>
  <si>
    <t>Passenger Car Emission Rates per Mile, NOx, 2013-2024</t>
  </si>
  <si>
    <t>Passenger Car Emission Rates per Mile, PM25, 2013-2024</t>
  </si>
  <si>
    <t>Passenger Car Emission Rates per Mile, VOC, 2025-2034</t>
  </si>
  <si>
    <t>Passenger Car Emission Rates per Mile, NOx, 2025-2034</t>
  </si>
  <si>
    <t>Passenger Car Emission Rates per Mile, PM25, 2025-2034</t>
  </si>
  <si>
    <t>Passenger Car Emission Rates per Mile, VOC, 2035-</t>
  </si>
  <si>
    <t>Passenger Car Emission Rates per Mile, NOx, 2035-</t>
  </si>
  <si>
    <t>Passenger Car Emission Rates per Mile, PM25, 2035-</t>
  </si>
  <si>
    <t>Conversion rate for Metric tons to Short Tons</t>
  </si>
  <si>
    <t>Emission Costs Saved</t>
  </si>
  <si>
    <t>VOC</t>
  </si>
  <si>
    <t xml:space="preserve">NOx </t>
  </si>
  <si>
    <t>NOx</t>
  </si>
  <si>
    <t xml:space="preserve">VOC </t>
  </si>
  <si>
    <t>Residual Value</t>
  </si>
  <si>
    <t>Type of asset</t>
  </si>
  <si>
    <t>Service life (years)</t>
  </si>
  <si>
    <t>Highways and streets</t>
  </si>
  <si>
    <t>Source: BEA Rate of Depreciation, Service Lives, Declining-Balance Rates, and Hulten-Wykoff Categories</t>
  </si>
  <si>
    <t>http://www.bea.gov/scb/account_articles/national/wlth2594/tableC.htm</t>
  </si>
  <si>
    <t>ROW does not depreciate</t>
  </si>
  <si>
    <t>Residual Summary</t>
  </si>
  <si>
    <t>Total ($M)</t>
  </si>
  <si>
    <t>Total Operating Cost Savings ($M 2017)</t>
  </si>
  <si>
    <t>Discounted Operating Cost Savings Total (7%)</t>
  </si>
  <si>
    <t>Discounted Emissions (7%)</t>
  </si>
  <si>
    <t>Total Capital Costs (2017$)</t>
  </si>
  <si>
    <t>Occupancy Rates - passenger vehicles</t>
  </si>
  <si>
    <t>O - No Injury</t>
  </si>
  <si>
    <t>C - Possible Injury</t>
  </si>
  <si>
    <t>B - Non-incapacitating</t>
  </si>
  <si>
    <t>A - Incapacitating</t>
  </si>
  <si>
    <t>K - Killed</t>
  </si>
  <si>
    <t>U - Injured (Severity Unknown)</t>
  </si>
  <si>
    <t># Accidents Reported (Unknown if Injured)</t>
  </si>
  <si>
    <t>Design (2019$)</t>
  </si>
  <si>
    <t>Table 10.1 - GROSS DOMESTIC PRODUCT AND DEFLATORS USED IN THE HISTORICAL TABLES:  1940 - 2024</t>
  </si>
  <si>
    <t>(Fiscal Year 2012 = 1.000)</t>
  </si>
  <si>
    <t>2018</t>
  </si>
  <si>
    <t>2024 estimate</t>
  </si>
  <si>
    <t>BCA Guidance for Discretionary Grant Programs - December, 2018</t>
  </si>
  <si>
    <t>Occupancy Rates - trucks</t>
  </si>
  <si>
    <t>Service Life Remaining (years)</t>
  </si>
  <si>
    <t>Analysis Period (years)</t>
  </si>
  <si>
    <t>Total Value Remaining after 2043</t>
  </si>
  <si>
    <t>Analysis Period Begin - Benefits Realized</t>
  </si>
  <si>
    <t>Analysis Period End</t>
  </si>
  <si>
    <r>
      <t>PM</t>
    </r>
    <r>
      <rPr>
        <b/>
        <sz val="10"/>
        <color theme="1"/>
        <rFont val="Calibri"/>
        <family val="2"/>
        <scheme val="minor"/>
      </rPr>
      <t>2.5</t>
    </r>
  </si>
  <si>
    <r>
      <t>PM</t>
    </r>
    <r>
      <rPr>
        <b/>
        <sz val="8"/>
        <color theme="1"/>
        <rFont val="Calibri"/>
        <family val="2"/>
        <scheme val="minor"/>
      </rPr>
      <t>2.5</t>
    </r>
  </si>
  <si>
    <t>Highway</t>
  </si>
  <si>
    <t>Truck Emissions Rate g per mile VOC (average of gasoline and diesel)</t>
  </si>
  <si>
    <t>nepis.epa.gov/Exe/ZyPURL.cgi?Dockey=P100EVY6.TXT</t>
  </si>
  <si>
    <t>Truck Emissions Rate g per mile Nox (average of gasoline and diesel)</t>
  </si>
  <si>
    <t>Truck Emissions Rate g per mile PM2.5 (average of gasoline and diesel)</t>
  </si>
  <si>
    <t>Project Completion / Scheduled Opening</t>
  </si>
  <si>
    <t>Property Damage Only (PDO) Crashes (per vehicle)</t>
  </si>
  <si>
    <t>Affected Population</t>
  </si>
  <si>
    <t>Passenger Car Emission Rates per Mile, CO2, 2015-2024</t>
  </si>
  <si>
    <t>Passenger Car Emission Rates per Mile, CO2, 2025-2034</t>
  </si>
  <si>
    <t>Passenger Car Emission Rates per Mile, CO2, 2035-</t>
  </si>
  <si>
    <t>Diesel Fuel kg CO2 per gallon</t>
  </si>
  <si>
    <t>https://www.epa.gov/sites/production/files/2018-03/documents/emission-factors_mar_2018_0.pdf</t>
  </si>
  <si>
    <t>Motor gasoline kg CO2 per gallon</t>
  </si>
  <si>
    <t>Heavy Duty Trucks, average MPG</t>
  </si>
  <si>
    <t>https://www.eia.gov/opendata/qb.php?category=711246&amp;sdid=TOTAL.TRFRRUS.A</t>
  </si>
  <si>
    <t>Reduced Auto VMT</t>
  </si>
  <si>
    <t>Reduced Freight VMT</t>
  </si>
  <si>
    <r>
      <t>CO</t>
    </r>
    <r>
      <rPr>
        <b/>
        <sz val="10"/>
        <color theme="1"/>
        <rFont val="Calibri"/>
        <family val="2"/>
        <scheme val="minor"/>
      </rPr>
      <t>2</t>
    </r>
  </si>
  <si>
    <t>Conversion rate for grams per metric ton</t>
  </si>
  <si>
    <t>Pollutant Emissions Rates per Auto VMT (grams/mile)</t>
  </si>
  <si>
    <t>Truck Gallons</t>
  </si>
  <si>
    <t>Conversion rate kg per metric ton</t>
  </si>
  <si>
    <t>Conversion rate for kg per metric ton</t>
  </si>
  <si>
    <t>CO2 Value of Emissions (2017$) per metric ton - 2017</t>
  </si>
  <si>
    <t>CO2 Value of Emissions (2017$) per metric ton - 2020</t>
  </si>
  <si>
    <t>CO2 Value of Emissions (2017$) per metric ton - 2025</t>
  </si>
  <si>
    <t>CO2 Value of Emissions (2017$) per metric ton - 2030</t>
  </si>
  <si>
    <t>CO2 Value of Emissions (2017$) per metric ton - 2035</t>
  </si>
  <si>
    <t>CO2 Value of Emissions (2017$) per metric ton - 2040</t>
  </si>
  <si>
    <t>CO2 Value of Emissions (2017$) per metric ton - 2045</t>
  </si>
  <si>
    <t>CO2 Value of Emissions (2017$) per metric ton - 2050</t>
  </si>
  <si>
    <t>Sub-Total Emission</t>
  </si>
  <si>
    <t>Reduced Pollutants per Year- Auto</t>
  </si>
  <si>
    <t>Short Tons</t>
  </si>
  <si>
    <t>Metric Tons</t>
  </si>
  <si>
    <t>Pollutant Emissions Rates per Truck VMT (grams/mile)</t>
  </si>
  <si>
    <t>Reduced Pollutants per Year- Truck</t>
  </si>
  <si>
    <t>May</t>
  </si>
  <si>
    <t>Jul</t>
  </si>
  <si>
    <t>Aug</t>
  </si>
  <si>
    <t>Sep</t>
  </si>
  <si>
    <t>Oct</t>
  </si>
  <si>
    <t>Nov</t>
  </si>
  <si>
    <t>Dec</t>
  </si>
  <si>
    <t>Jan</t>
  </si>
  <si>
    <t>Feb</t>
  </si>
  <si>
    <t>Mar</t>
  </si>
  <si>
    <t>Apr</t>
  </si>
  <si>
    <t>Jun</t>
  </si>
  <si>
    <t>Months</t>
  </si>
  <si>
    <t>X</t>
  </si>
  <si>
    <t>Vehicle Operating Cost per mile (2017$), truck</t>
  </si>
  <si>
    <t>https://www.metric-conversions.org/weight/grams-to-metric-tons.htm</t>
  </si>
  <si>
    <t>Capital Costs</t>
  </si>
  <si>
    <t>Discount Year</t>
  </si>
  <si>
    <t>Dollar Year</t>
  </si>
  <si>
    <t>Procurement and Construction Bidding</t>
  </si>
  <si>
    <t>Construction (incl 20% contingency)</t>
  </si>
  <si>
    <t>Design and Engineering</t>
  </si>
  <si>
    <t>Building 71 Floor Slab Load Capacity Upgrade (2019$)</t>
  </si>
  <si>
    <t>Building 71 Floor Slab Load Capacity Upgrade (2017$)</t>
  </si>
  <si>
    <t>Conveyor Improvements (2019$)</t>
  </si>
  <si>
    <t>Conveyor Improvements (2017$)</t>
  </si>
  <si>
    <t>Access Road Rehabilitation (2019$)</t>
  </si>
  <si>
    <t>Access Road Rehabilitation (2017$)</t>
  </si>
  <si>
    <t>Rail Spur Connection (2019$)</t>
  </si>
  <si>
    <t>Rail Spur Connection (2017$)</t>
  </si>
  <si>
    <t>PoSL</t>
  </si>
  <si>
    <t>20 year analysis period (2022-2041)</t>
  </si>
  <si>
    <t>PoSL PIDG 2019</t>
  </si>
  <si>
    <t>Discount Rate</t>
  </si>
  <si>
    <t>Total Construction Costs (2019$)</t>
  </si>
  <si>
    <t>Total Construction Costs (2017$)</t>
  </si>
  <si>
    <t>Access Bridge &amp; Inter-facility Heavy Load Access (2019$)</t>
  </si>
  <si>
    <t>Access Bridge &amp; Inter-facility Heavy Load Access (2017$)</t>
  </si>
  <si>
    <t>Building 71 Footprint (sq. ft.)</t>
  </si>
  <si>
    <t>Cycle time of warehouse (days)</t>
  </si>
  <si>
    <t>Annualization</t>
  </si>
  <si>
    <t>Conversion - pounds per short ton</t>
  </si>
  <si>
    <t>Short Tons Handled</t>
  </si>
  <si>
    <t>Bring Facilities to a SOGR and improve resilience</t>
  </si>
  <si>
    <t>https://ops.fhwa.dot.gov/freight/policy/rpt_congress/truck_sw_laws/app_a.htm#la</t>
  </si>
  <si>
    <t>Building 71 Capacity (lbs./sq. ft.)</t>
  </si>
  <si>
    <t>Max truck capacity (short tons)</t>
  </si>
  <si>
    <t>Drayage time - with project (minutes)</t>
  </si>
  <si>
    <t>Drayage time - without project (minutes)</t>
  </si>
  <si>
    <t>Truck loading time - with project (minutes)</t>
  </si>
  <si>
    <t>Truck loading time - without project (minutes)</t>
  </si>
  <si>
    <t>Drayage Distance - without project (truck miles)</t>
  </si>
  <si>
    <t>Drayage Distance - with project (truck miles)</t>
  </si>
  <si>
    <t>Annual Truck Trips</t>
  </si>
  <si>
    <t>Truck Miles Avoided</t>
  </si>
  <si>
    <t xml:space="preserve">Fuel-Oil Costs </t>
  </si>
  <si>
    <t>Truck/Trailer Lease or Purchase Payments</t>
  </si>
  <si>
    <t xml:space="preserve">Repair and Maintenance </t>
  </si>
  <si>
    <t xml:space="preserve">Truck Insurance Premiums </t>
  </si>
  <si>
    <t>Tires</t>
  </si>
  <si>
    <t>Licensing and Permits</t>
  </si>
  <si>
    <t>Driver Benefits</t>
  </si>
  <si>
    <t>Total (excluding Driver Pay, Tires and License/Permits) (2014$)</t>
  </si>
  <si>
    <t>Total (excluding Driver Pay, Tires and License/Permits) (2017$)</t>
  </si>
  <si>
    <t>Average Marginal Costs per Hour, 2008-2014 (2014$)</t>
  </si>
  <si>
    <t>Truck Operating Costs/hour (2017$)</t>
  </si>
  <si>
    <t>Truck operating Costs/hour (2017$)</t>
  </si>
  <si>
    <t>Truck Drayage Time - Without Project (hours)</t>
  </si>
  <si>
    <t>Truck Drayage Time - With Project (hours)</t>
  </si>
  <si>
    <t>Truck Drayage Time Avoided (hours)</t>
  </si>
  <si>
    <t>Value of Drayage Time Avoided</t>
  </si>
  <si>
    <t>Truck Loading Time - Without Project (hours)</t>
  </si>
  <si>
    <t>Truck Loading Time - With Project (hours)</t>
  </si>
  <si>
    <t>Truck Loading Time Avoided (hours)</t>
  </si>
  <si>
    <t>Value of Truck Loading Time Avoided</t>
  </si>
  <si>
    <t>Annual O&amp;M Avoided</t>
  </si>
  <si>
    <t>safety and design efficiency improvements</t>
  </si>
  <si>
    <t>Building 71 Capacity (tons/sq. ft.)</t>
  </si>
  <si>
    <t>Benefits</t>
  </si>
  <si>
    <t>State of Good Repair</t>
  </si>
  <si>
    <t>Residual</t>
  </si>
  <si>
    <t>Truck Operating Cost Savings</t>
  </si>
  <si>
    <t>Reduced Truck Emissions</t>
  </si>
  <si>
    <t>Annual Truck Trips Using Access Bridge</t>
  </si>
  <si>
    <t>Vessel Operating Cost Savings</t>
  </si>
  <si>
    <t>Value of Vessel Unloading Time Avoided</t>
  </si>
  <si>
    <t>Vessel Unloading Time Avoided (hours)</t>
  </si>
  <si>
    <t>Vessel operating Costs/hour (2017$)</t>
  </si>
  <si>
    <t>Existing Annual O&amp;M - Roadway (2017$)</t>
  </si>
  <si>
    <t>New O&amp;M Costs</t>
  </si>
  <si>
    <t>New O&amp;M Costs ($M 2017)</t>
  </si>
  <si>
    <t>Avoided Raodway O&amp;M</t>
  </si>
  <si>
    <t>Increased O&amp;M</t>
  </si>
  <si>
    <t>Persons Injured in Large Truck Crashes, per 100M VMT by Large Trucks</t>
  </si>
  <si>
    <t>Persons Injured in Large Truck Crashes, per 100M VMT by Large Trucks, 2017</t>
  </si>
  <si>
    <t>Fatalities in Large Truck Crashes, per 100M VMT by Large Trucks</t>
  </si>
  <si>
    <t>Fatalities in Large Truck Crashes, per 100M VMT by Large Trucks, 2017</t>
  </si>
  <si>
    <t>Large Trucks Involved in PDO Crashes, per 100M VMT by Large Trucks</t>
  </si>
  <si>
    <t>Large Trucks Involved in PDO Crashes, per 100M VMT by Large Trucks, 2017</t>
  </si>
  <si>
    <t>Value of K - Killed</t>
  </si>
  <si>
    <t>Value of U - Injured (Severity Unknown)</t>
  </si>
  <si>
    <t>Fatalities Avoided</t>
  </si>
  <si>
    <t>Injuries Avoided</t>
  </si>
  <si>
    <t>PDO Avoided</t>
  </si>
  <si>
    <t>Value of Fatalities Avoided</t>
  </si>
  <si>
    <t>Value of Injuries Avoided</t>
  </si>
  <si>
    <t>Value of Property Damage Avoided</t>
  </si>
  <si>
    <t>Total Accident Reduction</t>
  </si>
  <si>
    <t>Discounted Accident Reduction</t>
  </si>
  <si>
    <t>Safety &amp; Efficiency</t>
  </si>
  <si>
    <t>Reduced Accidents</t>
  </si>
  <si>
    <t xml:space="preserve">20 Year Analysis Period
 (2022-2041) </t>
  </si>
  <si>
    <t>Value in 2022</t>
  </si>
  <si>
    <t>Rail Spur</t>
  </si>
  <si>
    <t>Building</t>
  </si>
  <si>
    <t>Conveyor</t>
  </si>
  <si>
    <t>Tons per Truck</t>
  </si>
  <si>
    <t>Reduced Congestion Cost</t>
  </si>
  <si>
    <t>Discounted Reduced Congestion Cost</t>
  </si>
  <si>
    <t>Reduced Congestion</t>
  </si>
  <si>
    <t>Reduced Pavement Damage</t>
  </si>
  <si>
    <t>Reduced Pavement Cost</t>
  </si>
  <si>
    <t>Discounted Reduced Pavement Cost</t>
  </si>
  <si>
    <t>Cost of Congestion per Truck mile ($2017)</t>
  </si>
  <si>
    <t>Pavement Costs per Truck mile ($2017)</t>
  </si>
  <si>
    <t>Cost of Congestion per Truck mile ($2000)</t>
  </si>
  <si>
    <t>Pavement Costs per Truck mile ($2000)</t>
  </si>
  <si>
    <t>Pavement Damage Cost per Mile</t>
  </si>
  <si>
    <t>Congestion Cost per Mile</t>
  </si>
  <si>
    <t>Railroad replacement track</t>
  </si>
  <si>
    <t>Commercial Warehouses</t>
  </si>
  <si>
    <t>Percent Warehouse Commodity Using Access Bridge</t>
  </si>
  <si>
    <t>Annual Warehouse Truck Trips Using Access Bridge</t>
  </si>
  <si>
    <t>Additional Truck Trips Using Access Bridge</t>
  </si>
  <si>
    <t>Total Truck Trips Using Access Bridge</t>
  </si>
  <si>
    <t>In Port Vessel Operating Cost per Hour ($2004)</t>
  </si>
  <si>
    <t>In Port Vessel Operating Cost per Hour ($2017)</t>
  </si>
  <si>
    <t>Percent Warehouse Tonnage using Conveyor</t>
  </si>
  <si>
    <t>Percent Warehouse Tonnage using Access Bridge</t>
  </si>
  <si>
    <t>One-Way Drayage distance - with project (miles)</t>
  </si>
  <si>
    <t>One-Way Drayage distance - without project (miles)</t>
  </si>
  <si>
    <t>One-Way Drayage time - with project (minutes)</t>
  </si>
  <si>
    <t>One-Way Drayage time - without project (minutes)</t>
  </si>
  <si>
    <t>One-Way Truck Trips</t>
  </si>
  <si>
    <t>Annual One-Way Truck Trips</t>
  </si>
  <si>
    <t>Percent Warehouse Capacity Used in Year 1</t>
  </si>
  <si>
    <t xml:space="preserve">Annual Growth </t>
  </si>
  <si>
    <t>Annual Warehouse Capacity (short tons)</t>
  </si>
  <si>
    <t>Percent Used Year 1</t>
  </si>
  <si>
    <t>Annual Growth</t>
  </si>
  <si>
    <t>Storage at the PoSL is at capacity.  An existing warehouse is in disrepair and does not have a strong enough floor to be used for the desired cargo.  It also lacks a direct rail link. The current tenants must dray additional cargo to another warehouse.
The access bridge to the general cargo dock is one-way, causing inefficiencies in vessel unloading.
The current conveyor system from the bulk dock is in disrepair and does not extend far enough to the warehouse.
A gravel road providing access to the warehouse requires significant annual O&amp;M.</t>
  </si>
  <si>
    <t>The existing warehouse floor will be modified to be able to hold the desired cargo.  A direct rail spur will be added. The gravel access road will be paved, bringing it to a state of good repair and reducing annual O&amp;M costs.  The conveyor system will be extended to the warehouse from the bulk dock.  The general cargo dock access bridge will be expanded for two-way traffic, reducing inefficiencies and decreasing vessel unloading time.  Combined, these improvements will eliminate the need for drayage of cargo to another warehouse, saving considerable truck miles and all associated costs.</t>
  </si>
  <si>
    <t>Operations &amp; Maintenance Costs</t>
  </si>
  <si>
    <t>Reduced Roadway Accidents</t>
  </si>
  <si>
    <t>Reduced Roadway Congestion</t>
  </si>
  <si>
    <t>PoSL Tenants</t>
  </si>
  <si>
    <t>Louisiana DOTD; Taxpayers</t>
  </si>
  <si>
    <t>Vessel Operators</t>
  </si>
  <si>
    <t>Local Residents</t>
  </si>
  <si>
    <t>Maximum Annual Warehouse Throughput (tons)</t>
  </si>
  <si>
    <t>Capital Cost Estimates (2019$)</t>
  </si>
  <si>
    <t>Item Description</t>
  </si>
  <si>
    <t>Quantity</t>
  </si>
  <si>
    <t>Unit Cost</t>
  </si>
  <si>
    <t>Item Total</t>
  </si>
  <si>
    <t>Building 71 Floor Slab Load Capacity Upgrade</t>
  </si>
  <si>
    <t>Lump</t>
  </si>
  <si>
    <t>Conveyor Improvements</t>
  </si>
  <si>
    <t>Access Road Rehabilitation</t>
  </si>
  <si>
    <t>Rail Spur Connection</t>
  </si>
  <si>
    <t>Access Bridge &amp; Inter-facility Heavy-Load Access Road</t>
  </si>
  <si>
    <t>TOTAL PROJECT COST</t>
  </si>
  <si>
    <t>Unit</t>
  </si>
  <si>
    <t>$ Year</t>
  </si>
  <si>
    <t>Source</t>
  </si>
  <si>
    <t>sf. ft</t>
  </si>
  <si>
    <t>2019$</t>
  </si>
  <si>
    <t>Access Road Improvements</t>
  </si>
  <si>
    <t>mile</t>
  </si>
  <si>
    <t>road/mile</t>
  </si>
  <si>
    <t>Rail Spur Rehabilitation (2017$)</t>
  </si>
  <si>
    <t>track/mile</t>
  </si>
  <si>
    <t>2017$</t>
  </si>
  <si>
    <t>NCDOT Rail Division previous grant</t>
  </si>
  <si>
    <t>Engineering</t>
  </si>
  <si>
    <t>Construction</t>
  </si>
  <si>
    <t>O&amp;M Costs</t>
  </si>
  <si>
    <t>Total ($2017)</t>
  </si>
  <si>
    <t>New Construction O&amp;M Costs (2017$)</t>
  </si>
  <si>
    <t>O&amp;M Unit Cost</t>
  </si>
  <si>
    <t>http://www.facilityservicespartners.com/facility-costs/</t>
  </si>
  <si>
    <t>Construction Cost</t>
  </si>
  <si>
    <t>Discounted Construction Cost (7%)</t>
  </si>
  <si>
    <t>Percent Remaining 2041</t>
  </si>
  <si>
    <t>Truck driver value of time (2017$)</t>
  </si>
  <si>
    <t>TOTAL ANNUAL O&amp;M</t>
  </si>
  <si>
    <t>Advance Technology-Supported Safety and Efficiency</t>
  </si>
  <si>
    <t>Bring Facilities to a State of Good Repair</t>
  </si>
  <si>
    <t>POSL, Converted to 2017$ using GDP Deflator</t>
  </si>
  <si>
    <t>POSL &amp; Associated Terminals</t>
  </si>
  <si>
    <t>Google Earth</t>
  </si>
  <si>
    <t>Source: Table 9, An Analysis of the Operational Costs of Trucking: 2015 Update (http://atri-online.org/wp-content/uploads/2015/09/ATRI-Operational-Costs-of-Trucking-2015-FINAL-09-2015.pdf), Converted to 2017$ using GDP Deflator</t>
  </si>
  <si>
    <t>Source: Tables 4, 7, and 10 (https://www.fmcsa.dot.gov/safety/data-and-statistics/large-truck-and-bus-crash-facts-2017)</t>
  </si>
  <si>
    <t>50,000 DWT Vessel (http://citeseerx.ist.psu.edu/viewdoc/download?doi=10.1.1.225.486&amp;rep=rep1&amp;type=pdf), Converted to 2017$ using GDP Deflator</t>
  </si>
  <si>
    <t>https://www.fhwa.dot.gov/policy/hcas/addendum.cfm, Converted to 2017$ using GDP Deflator</t>
  </si>
  <si>
    <t xml:space="preserve">Truck capacity (lbs.) - assumes tandem axle </t>
  </si>
  <si>
    <t xml:space="preserve">Truck capacity (short tons) - assumes tandem axle </t>
  </si>
  <si>
    <t>Source: AECOM</t>
  </si>
  <si>
    <t xml:space="preserve">Port South of Louisiana
</t>
  </si>
  <si>
    <t>Preliminary Cost Estimate - Access Bridge &amp; Road</t>
  </si>
  <si>
    <t>Item</t>
  </si>
  <si>
    <t>Unit of Measure</t>
  </si>
  <si>
    <t>Total (2017$)</t>
  </si>
  <si>
    <t>Total (2019$)</t>
  </si>
  <si>
    <t xml:space="preserve">Railing </t>
  </si>
  <si>
    <t xml:space="preserve">120' Long Piles </t>
  </si>
  <si>
    <t>Each</t>
  </si>
  <si>
    <t xml:space="preserve">Bents </t>
  </si>
  <si>
    <t xml:space="preserve">8" Slabs </t>
  </si>
  <si>
    <t xml:space="preserve">70' Girders </t>
  </si>
  <si>
    <t xml:space="preserve">Incidentals </t>
  </si>
  <si>
    <t>Contingency (10%)</t>
  </si>
  <si>
    <t>Subtotal – Access Bridge Construction</t>
  </si>
  <si>
    <t>Subtotal – Access Bridge Design</t>
  </si>
  <si>
    <t>Subtotal – Access Bridge</t>
  </si>
  <si>
    <t>Access Road with Ramp</t>
  </si>
  <si>
    <t>Contingency (25%)</t>
  </si>
  <si>
    <t>Subtotal – Inter-facility Access Road Construction</t>
  </si>
  <si>
    <t>Subtotal – Inter-facility Access Road Design</t>
  </si>
  <si>
    <t>Subtotal - Inter-facility Access Road</t>
  </si>
  <si>
    <t>TOTAL – Access Bridge &amp; Road Construction</t>
  </si>
  <si>
    <t>TOTAL – Access Bridge &amp; Road Design</t>
  </si>
  <si>
    <t>TOTAL –  Access Bridge &amp; Road</t>
  </si>
  <si>
    <t>Preliminary Cost Estimate - New Access Roadway to Building 71</t>
  </si>
  <si>
    <t>Description</t>
  </si>
  <si>
    <t>Qty</t>
  </si>
  <si>
    <t>Unit cost</t>
  </si>
  <si>
    <t>Cost</t>
  </si>
  <si>
    <t>Notes</t>
  </si>
  <si>
    <t>General Construction</t>
  </si>
  <si>
    <t>General Contractor Mob &amp; Demob</t>
  </si>
  <si>
    <t>LS</t>
  </si>
  <si>
    <t>10% of total construction estimate</t>
  </si>
  <si>
    <t>Environmental Protection</t>
  </si>
  <si>
    <t>Estimated from similar projects</t>
  </si>
  <si>
    <t>Erosion and Sedimentation Control</t>
  </si>
  <si>
    <t>Access Roadway Pavement</t>
  </si>
  <si>
    <t>Excavation</t>
  </si>
  <si>
    <t>CY</t>
  </si>
  <si>
    <t>LADOTD average</t>
  </si>
  <si>
    <t>Backfill and Compaction Select Structural Fill</t>
  </si>
  <si>
    <t>Geotextiles</t>
  </si>
  <si>
    <t>SY</t>
  </si>
  <si>
    <t>Crushed Stone Base Course</t>
  </si>
  <si>
    <t>8" Rigid Concrete Pavement</t>
  </si>
  <si>
    <t>Site Grading</t>
  </si>
  <si>
    <t>Selective Demolition</t>
  </si>
  <si>
    <t>Concrete Roadway Barrier (Jersey Barrier)</t>
  </si>
  <si>
    <t>LF</t>
  </si>
  <si>
    <t>Concrete Railroad Crossing</t>
  </si>
  <si>
    <t>Drainage</t>
  </si>
  <si>
    <t>30" Reinforced Concrete Pipe</t>
  </si>
  <si>
    <t>15% Contingency</t>
  </si>
  <si>
    <t>Total Budgetary Construction Cost</t>
  </si>
  <si>
    <t>* Does not include planning and design costs or construction phase services</t>
  </si>
  <si>
    <t>Total Budgetary Design and Engineering Cost</t>
  </si>
  <si>
    <t>Total Budgetary Cost</t>
  </si>
  <si>
    <t>POSL Estimate</t>
  </si>
  <si>
    <t>See tab 5</t>
  </si>
  <si>
    <t>See tab 6</t>
  </si>
  <si>
    <t>Life Cycle Costs</t>
  </si>
  <si>
    <t xml:space="preserve">LaDOTD (2019). "Right‐Sizing the State Highway System: A Voluntary Road Transfer Program". Page 25 </t>
  </si>
  <si>
    <t>Assumes approximately 10' grading beyond new roadway for drainage.</t>
  </si>
  <si>
    <t>Removal of possible underground obstructions and relocation of utilities. Estimated.</t>
  </si>
  <si>
    <t>sq ft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</si>
</sst>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quot;$&quot;#,##0.0"/>
    <numFmt numFmtId="167" formatCode="#."/>
    <numFmt numFmtId="168" formatCode="m\o\n\th\ d\,\ yyyy"/>
    <numFmt numFmtId="169" formatCode="#.00"/>
    <numFmt numFmtId="170" formatCode="General_)"/>
    <numFmt numFmtId="171" formatCode="[Red]&quot;E: &quot;#,##0;[Red]&quot;E: &quot;\-#,##0;[Blue]&quot;OK&quot;"/>
    <numFmt numFmtId="172" formatCode="##,##0.0"/>
    <numFmt numFmtId="173" formatCode="##,##0.0000"/>
    <numFmt numFmtId="174" formatCode="0.0"/>
    <numFmt numFmtId="175" formatCode="#,##0.000"/>
    <numFmt numFmtId="176" formatCode="_(&quot;$&quot;* #,##0_);_(&quot;$&quot;* \(#,##0\);_(&quot;$&quot;* &quot;-&quot;??_);_(@_)"/>
    <numFmt numFmtId="177" formatCode="_(&quot;$&quot;* #,##0.0_);_(&quot;$&quot;* \(#,##0.0\);_(&quot;$&quot;* &quot;-&quot;??_);_(@_)"/>
    <numFmt numFmtId="178" formatCode="#,##0.0"/>
    <numFmt numFmtId="179" formatCode="_(* #,##0_);_(* \(#,##0\);_(* &quot;-&quot;??_);_(@_)"/>
    <numFmt numFmtId="180" formatCode="&quot;$&quot;#,##0.0000"/>
    <numFmt numFmtId="181" formatCode="m/dd/yyyy;@"/>
    <numFmt numFmtId="182" formatCode="\$\ #,##0"/>
    <numFmt numFmtId="183" formatCode="\$\ #,##0.00"/>
    <numFmt numFmtId="184" formatCode="\$\ 0.00"/>
  </numFmts>
  <fonts count="7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u/>
      <sz val="11"/>
      <color theme="10"/>
      <name val="Calibri"/>
      <family val="2"/>
      <scheme val="minor"/>
    </font>
    <font>
      <sz val="10"/>
      <name val="Arial"/>
      <family val="2"/>
    </font>
    <font>
      <sz val="10"/>
      <color theme="1"/>
      <name val="Times New Roman"/>
      <family val="1"/>
    </font>
    <font>
      <sz val="11"/>
      <color rgb="FF000000"/>
      <name val="Calibri"/>
      <family val="2"/>
    </font>
    <font>
      <b/>
      <sz val="11"/>
      <color rgb="FF000000"/>
      <name val="Calibri"/>
      <family val="2"/>
    </font>
    <font>
      <b/>
      <i/>
      <sz val="11"/>
      <color theme="1"/>
      <name val="Calibri"/>
      <family val="2"/>
      <scheme val="minor"/>
    </font>
    <font>
      <sz val="10"/>
      <color rgb="FF000000"/>
      <name val="Times New Roman"/>
      <family val="1"/>
    </font>
    <font>
      <sz val="1"/>
      <color indexed="8"/>
      <name val="Courier"/>
      <family val="3"/>
    </font>
    <font>
      <b/>
      <sz val="13"/>
      <color theme="0"/>
      <name val="Calibri"/>
      <family val="2"/>
    </font>
    <font>
      <sz val="11"/>
      <color indexed="8"/>
      <name val="Calibri"/>
      <family val="2"/>
    </font>
    <font>
      <sz val="11"/>
      <color indexed="9"/>
      <name val="Calibri"/>
      <family val="2"/>
    </font>
    <font>
      <sz val="12"/>
      <color theme="1"/>
      <name val="Calibri Light"/>
      <family val="2"/>
    </font>
    <font>
      <sz val="8"/>
      <name val="Arial"/>
      <family val="2"/>
    </font>
    <font>
      <sz val="12"/>
      <name val="Times New Roman"/>
      <family val="1"/>
    </font>
    <font>
      <b/>
      <sz val="11"/>
      <color indexed="8"/>
      <name val="Calibri"/>
      <family val="2"/>
    </font>
    <font>
      <b/>
      <sz val="1"/>
      <color indexed="8"/>
      <name val="Courier"/>
      <family val="3"/>
    </font>
    <font>
      <u/>
      <sz val="11"/>
      <color theme="10"/>
      <name val="Calibri"/>
      <family val="2"/>
    </font>
    <font>
      <sz val="10"/>
      <name val="Helv"/>
    </font>
    <font>
      <sz val="10"/>
      <color theme="1"/>
      <name val="Arial"/>
      <family val="2"/>
    </font>
    <font>
      <sz val="7"/>
      <name val="Arial MT"/>
    </font>
    <font>
      <sz val="8"/>
      <name val="Courier"/>
      <family val="3"/>
    </font>
    <font>
      <sz val="10"/>
      <name val="MS Sans Serif"/>
      <family val="2"/>
    </font>
    <font>
      <b/>
      <sz val="10"/>
      <color indexed="8"/>
      <name val="Arial"/>
      <family val="2"/>
    </font>
    <font>
      <b/>
      <sz val="10"/>
      <color indexed="39"/>
      <name val="Arial"/>
      <family val="2"/>
    </font>
    <font>
      <sz val="10"/>
      <color indexed="8"/>
      <name val="Arial"/>
      <family val="2"/>
    </font>
    <font>
      <b/>
      <sz val="12"/>
      <color indexed="8"/>
      <name val="Arial"/>
      <family val="2"/>
    </font>
    <font>
      <b/>
      <sz val="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8"/>
      <name val="Helv"/>
    </font>
    <font>
      <sz val="10"/>
      <name val="Calibri"/>
      <family val="2"/>
    </font>
    <font>
      <sz val="11"/>
      <color theme="1"/>
      <name val="Calibri"/>
      <family val="2"/>
    </font>
    <font>
      <sz val="10"/>
      <name val="Times New Roman"/>
      <family val="1"/>
    </font>
    <font>
      <sz val="11"/>
      <name val="Calibri"/>
      <family val="2"/>
    </font>
    <font>
      <b/>
      <i/>
      <sz val="11"/>
      <name val="Calibri"/>
      <family val="2"/>
    </font>
    <font>
      <b/>
      <sz val="11"/>
      <name val="Calibri"/>
      <family val="2"/>
    </font>
    <font>
      <b/>
      <sz val="8"/>
      <color theme="1"/>
      <name val="Calibri"/>
      <family val="2"/>
      <scheme val="minor"/>
    </font>
    <font>
      <b/>
      <sz val="10"/>
      <color theme="1"/>
      <name val="Calibri"/>
      <family val="2"/>
      <scheme val="minor"/>
    </font>
    <font>
      <b/>
      <sz val="11"/>
      <name val="Calibri"/>
      <family val="2"/>
      <scheme val="minor"/>
    </font>
    <font>
      <b/>
      <sz val="10"/>
      <color indexed="8"/>
      <name val="Times New Roman"/>
      <family val="1"/>
    </font>
    <font>
      <sz val="10"/>
      <color indexed="8"/>
      <name val="Times New Roman"/>
      <family val="1"/>
    </font>
    <font>
      <sz val="11"/>
      <color rgb="FF000000"/>
      <name val="Calibri"/>
      <family val="2"/>
      <scheme val="minor"/>
    </font>
    <font>
      <sz val="10"/>
      <color theme="1"/>
      <name val="Calibri"/>
      <family val="2"/>
      <scheme val="minor"/>
    </font>
    <font>
      <sz val="8"/>
      <color theme="1"/>
      <name val="Calibri"/>
      <family val="2"/>
      <scheme val="minor"/>
    </font>
    <font>
      <b/>
      <sz val="10"/>
      <color rgb="FF002060"/>
      <name val="Calibri"/>
      <family val="2"/>
      <scheme val="minor"/>
    </font>
    <font>
      <sz val="11"/>
      <color indexed="8"/>
      <name val="Calibri"/>
      <family val="2"/>
      <scheme val="minor"/>
    </font>
    <font>
      <sz val="10"/>
      <color theme="1"/>
      <name val="Calibri"/>
      <family val="2"/>
    </font>
    <font>
      <b/>
      <sz val="10"/>
      <name val="Calibri"/>
      <family val="2"/>
    </font>
    <font>
      <sz val="10"/>
      <color rgb="FF000000"/>
      <name val="Calibri"/>
      <family val="2"/>
    </font>
    <font>
      <b/>
      <sz val="10"/>
      <color rgb="FFFF0000"/>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9D9D9"/>
        <bgColor indexed="64"/>
      </patternFill>
    </fill>
    <fill>
      <patternFill patternType="solid">
        <fgColor rgb="FF57626E"/>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0"/>
      </patternFill>
    </fill>
    <fill>
      <patternFill patternType="solid">
        <fgColor theme="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D8E4BC"/>
        <bgColor indexed="64"/>
      </patternFill>
    </fill>
    <fill>
      <patternFill patternType="solid">
        <fgColor rgb="FF00B5E2"/>
        <bgColor indexed="64"/>
      </patternFill>
    </fill>
    <fill>
      <patternFill patternType="solid">
        <fgColor theme="6" tint="0.59999389629810485"/>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diagonal/>
    </border>
    <border>
      <left/>
      <right/>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A6A6A6"/>
      </right>
      <top style="thin">
        <color rgb="FF000000"/>
      </top>
      <bottom style="thin">
        <color rgb="FF000000"/>
      </bottom>
      <diagonal/>
    </border>
    <border>
      <left style="thin">
        <color rgb="FFA6A6A6"/>
      </left>
      <right style="thin">
        <color rgb="FFA6A6A6"/>
      </right>
      <top style="thin">
        <color rgb="FF000000"/>
      </top>
      <bottom style="thin">
        <color rgb="FF000000"/>
      </bottom>
      <diagonal/>
    </border>
    <border>
      <left style="thin">
        <color rgb="FFA6A6A6"/>
      </left>
      <right style="thin">
        <color rgb="FF000000"/>
      </right>
      <top style="thin">
        <color rgb="FF000000"/>
      </top>
      <bottom style="thin">
        <color rgb="FF000000"/>
      </bottom>
      <diagonal/>
    </border>
    <border>
      <left style="thin">
        <color rgb="FF000000"/>
      </left>
      <right style="thin">
        <color rgb="FFA6A6A6"/>
      </right>
      <top style="thin">
        <color rgb="FF000000"/>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style="thin">
        <color rgb="FF000000"/>
      </right>
      <top style="thin">
        <color rgb="FF000000"/>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style="thin">
        <color rgb="FF000000"/>
      </left>
      <right style="thin">
        <color rgb="FFA6A6A6"/>
      </right>
      <top style="thin">
        <color rgb="FFA6A6A6"/>
      </top>
      <bottom style="thin">
        <color rgb="FF000000"/>
      </bottom>
      <diagonal/>
    </border>
    <border>
      <left style="thin">
        <color rgb="FFA6A6A6"/>
      </left>
      <right style="thin">
        <color rgb="FFA6A6A6"/>
      </right>
      <top style="thin">
        <color rgb="FFA6A6A6"/>
      </top>
      <bottom style="thin">
        <color rgb="FF000000"/>
      </bottom>
      <diagonal/>
    </border>
    <border>
      <left style="thin">
        <color rgb="FFA6A6A6"/>
      </left>
      <right style="thin">
        <color rgb="FF000000"/>
      </right>
      <top style="thin">
        <color rgb="FFA6A6A6"/>
      </top>
      <bottom style="thin">
        <color rgb="FF000000"/>
      </bottom>
      <diagonal/>
    </border>
  </borders>
  <cellStyleXfs count="21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applyNumberFormat="0" applyFill="0" applyBorder="0" applyAlignment="0" applyProtection="0"/>
    <xf numFmtId="43" fontId="18" fillId="0" borderId="0" applyFont="0" applyFill="0" applyBorder="0" applyAlignment="0" applyProtection="0"/>
    <xf numFmtId="0" fontId="21" fillId="0" borderId="0"/>
    <xf numFmtId="43" fontId="1" fillId="0" borderId="0" applyFont="0" applyFill="0" applyBorder="0" applyAlignment="0" applyProtection="0"/>
    <xf numFmtId="0" fontId="20" fillId="0" borderId="0" applyNumberFormat="0" applyFill="0" applyBorder="0" applyAlignment="0" applyProtection="0"/>
    <xf numFmtId="0" fontId="26" fillId="0" borderId="0"/>
    <xf numFmtId="167" fontId="27" fillId="0" borderId="0">
      <protection locked="0"/>
    </xf>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8" fillId="35" borderId="0" applyProtection="0">
      <alignment vertical="center"/>
    </xf>
    <xf numFmtId="0" fontId="29" fillId="36" borderId="0" applyNumberFormat="0" applyBorder="0" applyAlignment="0" applyProtection="0"/>
    <xf numFmtId="0" fontId="29" fillId="37" borderId="0" applyNumberFormat="0" applyBorder="0" applyAlignment="0" applyProtection="0"/>
    <xf numFmtId="0" fontId="30"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30"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30" fillId="44"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30" fillId="44"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30" fillId="37" borderId="0" applyNumberFormat="0" applyBorder="0" applyAlignment="0" applyProtection="0"/>
    <xf numFmtId="0" fontId="29" fillId="45" borderId="0" applyNumberFormat="0" applyBorder="0" applyAlignment="0" applyProtection="0"/>
    <xf numFmtId="0" fontId="29" fillId="40" borderId="0" applyNumberFormat="0" applyBorder="0" applyAlignment="0" applyProtection="0"/>
    <xf numFmtId="0" fontId="30" fillId="4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9" fillId="0" borderId="0" applyFont="0" applyFill="0" applyBorder="0" applyAlignment="0" applyProtection="0"/>
    <xf numFmtId="44" fontId="33"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168" fontId="27" fillId="0" borderId="0">
      <protection locked="0"/>
    </xf>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169" fontId="27" fillId="0" borderId="0">
      <protection locked="0"/>
    </xf>
    <xf numFmtId="167" fontId="35" fillId="0" borderId="0">
      <protection locked="0"/>
    </xf>
    <xf numFmtId="167" fontId="35" fillId="0" borderId="0">
      <protection locked="0"/>
    </xf>
    <xf numFmtId="0" fontId="36" fillId="0" borderId="0" applyNumberFormat="0" applyFill="0" applyBorder="0" applyAlignment="0" applyProtection="0">
      <alignment vertical="top"/>
      <protection locked="0"/>
    </xf>
    <xf numFmtId="43" fontId="18" fillId="0" borderId="0" applyFont="0" applyFill="0" applyBorder="0" applyAlignment="0" applyProtection="0"/>
    <xf numFmtId="44" fontId="18"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 fontId="32" fillId="0" borderId="0"/>
    <xf numFmtId="1" fontId="32" fillId="0" borderId="0"/>
    <xf numFmtId="1" fontId="32" fillId="0" borderId="0"/>
    <xf numFmtId="0" fontId="1" fillId="0" borderId="0"/>
    <xf numFmtId="0" fontId="1" fillId="0" borderId="0"/>
    <xf numFmtId="0" fontId="1" fillId="0" borderId="0"/>
    <xf numFmtId="0" fontId="38" fillId="0" borderId="0"/>
    <xf numFmtId="0" fontId="18" fillId="0" borderId="0"/>
    <xf numFmtId="0" fontId="1" fillId="0" borderId="0"/>
    <xf numFmtId="0" fontId="1" fillId="0" borderId="0"/>
    <xf numFmtId="0" fontId="18" fillId="0" borderId="0"/>
    <xf numFmtId="0" fontId="32" fillId="0" borderId="0"/>
    <xf numFmtId="0" fontId="18" fillId="0" borderId="0"/>
    <xf numFmtId="0" fontId="18"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2" fillId="0" borderId="0"/>
    <xf numFmtId="170" fontId="40" fillId="0" borderId="0"/>
    <xf numFmtId="0" fontId="1" fillId="0" borderId="0"/>
    <xf numFmtId="0" fontId="41" fillId="0" borderId="0"/>
    <xf numFmtId="0" fontId="1" fillId="0" borderId="0"/>
    <xf numFmtId="0" fontId="1" fillId="0" borderId="0"/>
    <xf numFmtId="0" fontId="1" fillId="0" borderId="0"/>
    <xf numFmtId="0" fontId="31" fillId="0" borderId="0"/>
    <xf numFmtId="0" fontId="18" fillId="0" borderId="0"/>
    <xf numFmtId="0" fontId="1" fillId="8" borderId="8"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4" fontId="42" fillId="50" borderId="30" applyNumberFormat="0" applyProtection="0">
      <alignment vertical="center"/>
    </xf>
    <xf numFmtId="4" fontId="43" fillId="50" borderId="30" applyNumberFormat="0" applyProtection="0">
      <alignment vertical="center"/>
    </xf>
    <xf numFmtId="4" fontId="42" fillId="50" borderId="30" applyNumberFormat="0" applyProtection="0">
      <alignment horizontal="left" vertical="center" indent="1"/>
    </xf>
    <xf numFmtId="0" fontId="42" fillId="50" borderId="30" applyNumberFormat="0" applyProtection="0">
      <alignment horizontal="left" vertical="top" indent="1"/>
    </xf>
    <xf numFmtId="4" fontId="42" fillId="51" borderId="0" applyNumberFormat="0" applyProtection="0">
      <alignment horizontal="left" vertical="center" indent="1"/>
    </xf>
    <xf numFmtId="4" fontId="44" fillId="52" borderId="30" applyNumberFormat="0" applyProtection="0">
      <alignment horizontal="right" vertical="center"/>
    </xf>
    <xf numFmtId="4" fontId="44" fillId="53" borderId="30" applyNumberFormat="0" applyProtection="0">
      <alignment horizontal="right" vertical="center"/>
    </xf>
    <xf numFmtId="4" fontId="44" fillId="54" borderId="30" applyNumberFormat="0" applyProtection="0">
      <alignment horizontal="right" vertical="center"/>
    </xf>
    <xf numFmtId="4" fontId="44" fillId="55" borderId="30" applyNumberFormat="0" applyProtection="0">
      <alignment horizontal="right" vertical="center"/>
    </xf>
    <xf numFmtId="4" fontId="44" fillId="56" borderId="30" applyNumberFormat="0" applyProtection="0">
      <alignment horizontal="right" vertical="center"/>
    </xf>
    <xf numFmtId="4" fontId="44" fillId="57" borderId="30" applyNumberFormat="0" applyProtection="0">
      <alignment horizontal="right" vertical="center"/>
    </xf>
    <xf numFmtId="4" fontId="44" fillId="58" borderId="30" applyNumberFormat="0" applyProtection="0">
      <alignment horizontal="right" vertical="center"/>
    </xf>
    <xf numFmtId="4" fontId="44" fillId="59" borderId="30" applyNumberFormat="0" applyProtection="0">
      <alignment horizontal="right" vertical="center"/>
    </xf>
    <xf numFmtId="4" fontId="44" fillId="60" borderId="30" applyNumberFormat="0" applyProtection="0">
      <alignment horizontal="right" vertical="center"/>
    </xf>
    <xf numFmtId="4" fontId="42" fillId="61" borderId="31" applyNumberFormat="0" applyProtection="0">
      <alignment horizontal="left" vertical="center" indent="1"/>
    </xf>
    <xf numFmtId="4" fontId="44" fillId="62" borderId="0" applyNumberFormat="0" applyProtection="0">
      <alignment horizontal="left" vertical="center" indent="1"/>
    </xf>
    <xf numFmtId="4" fontId="45" fillId="63" borderId="0" applyNumberFormat="0" applyProtection="0">
      <alignment horizontal="left" vertical="center" indent="1"/>
    </xf>
    <xf numFmtId="4" fontId="44" fillId="51" borderId="30" applyNumberFormat="0" applyProtection="0">
      <alignment horizontal="right" vertical="center"/>
    </xf>
    <xf numFmtId="4" fontId="44" fillId="62" borderId="0" applyNumberFormat="0" applyProtection="0">
      <alignment horizontal="left" vertical="center" indent="1"/>
    </xf>
    <xf numFmtId="4" fontId="44" fillId="51" borderId="0" applyNumberFormat="0" applyProtection="0">
      <alignment horizontal="left" vertical="center" indent="1"/>
    </xf>
    <xf numFmtId="0" fontId="18" fillId="63" borderId="30" applyNumberFormat="0" applyProtection="0">
      <alignment horizontal="left" vertical="center" indent="1"/>
    </xf>
    <xf numFmtId="0" fontId="18" fillId="63" borderId="30" applyNumberFormat="0" applyProtection="0">
      <alignment horizontal="left" vertical="top" indent="1"/>
    </xf>
    <xf numFmtId="0" fontId="18" fillId="51" borderId="30" applyNumberFormat="0" applyProtection="0">
      <alignment horizontal="left" vertical="center" indent="1"/>
    </xf>
    <xf numFmtId="0" fontId="18" fillId="51" borderId="30" applyNumberFormat="0" applyProtection="0">
      <alignment horizontal="left" vertical="top" indent="1"/>
    </xf>
    <xf numFmtId="0" fontId="18" fillId="64" borderId="30" applyNumberFormat="0" applyProtection="0">
      <alignment horizontal="left" vertical="center" indent="1"/>
    </xf>
    <xf numFmtId="0" fontId="18" fillId="64" borderId="30" applyNumberFormat="0" applyProtection="0">
      <alignment horizontal="left" vertical="top" indent="1"/>
    </xf>
    <xf numFmtId="0" fontId="18" fillId="62" borderId="30" applyNumberFormat="0" applyProtection="0">
      <alignment horizontal="left" vertical="center" indent="1"/>
    </xf>
    <xf numFmtId="0" fontId="18" fillId="62" borderId="30" applyNumberFormat="0" applyProtection="0">
      <alignment horizontal="left" vertical="top" indent="1"/>
    </xf>
    <xf numFmtId="0" fontId="18" fillId="65" borderId="10" applyNumberFormat="0">
      <protection locked="0"/>
    </xf>
    <xf numFmtId="0" fontId="46" fillId="63" borderId="32" applyBorder="0"/>
    <xf numFmtId="4" fontId="44" fillId="66" borderId="30" applyNumberFormat="0" applyProtection="0">
      <alignment vertical="center"/>
    </xf>
    <xf numFmtId="4" fontId="47" fillId="66" borderId="30" applyNumberFormat="0" applyProtection="0">
      <alignment vertical="center"/>
    </xf>
    <xf numFmtId="4" fontId="44" fillId="66" borderId="30" applyNumberFormat="0" applyProtection="0">
      <alignment horizontal="left" vertical="center" indent="1"/>
    </xf>
    <xf numFmtId="0" fontId="44" fillId="66" borderId="30" applyNumberFormat="0" applyProtection="0">
      <alignment horizontal="left" vertical="top" indent="1"/>
    </xf>
    <xf numFmtId="4" fontId="44" fillId="62" borderId="30" applyNumberFormat="0" applyProtection="0">
      <alignment horizontal="right" vertical="center"/>
    </xf>
    <xf numFmtId="4" fontId="47" fillId="62" borderId="30" applyNumberFormat="0" applyProtection="0">
      <alignment horizontal="right" vertical="center"/>
    </xf>
    <xf numFmtId="4" fontId="44" fillId="51" borderId="30" applyNumberFormat="0" applyProtection="0">
      <alignment horizontal="left" vertical="center" indent="1"/>
    </xf>
    <xf numFmtId="0" fontId="44" fillId="51" borderId="30" applyNumberFormat="0" applyProtection="0">
      <alignment horizontal="left" vertical="top" indent="1"/>
    </xf>
    <xf numFmtId="4" fontId="48" fillId="67" borderId="0" applyNumberFormat="0" applyProtection="0">
      <alignment horizontal="left" vertical="center" indent="1"/>
    </xf>
    <xf numFmtId="0" fontId="32" fillId="68" borderId="10"/>
    <xf numFmtId="4" fontId="49" fillId="62" borderId="30" applyNumberFormat="0" applyProtection="0">
      <alignment horizontal="right" vertical="center"/>
    </xf>
    <xf numFmtId="0" fontId="50" fillId="0" borderId="0" applyNumberFormat="0" applyFill="0" applyBorder="0" applyAlignment="0" applyProtection="0"/>
    <xf numFmtId="0" fontId="51" fillId="0" borderId="0">
      <alignment horizontal="left"/>
    </xf>
    <xf numFmtId="171" fontId="52" fillId="0" borderId="0">
      <alignment horizontal="center" vertical="center"/>
    </xf>
    <xf numFmtId="0" fontId="2" fillId="0" borderId="0" applyNumberFormat="0" applyFill="0" applyBorder="0" applyAlignment="0" applyProtection="0"/>
    <xf numFmtId="0" fontId="67" fillId="0" borderId="0"/>
  </cellStyleXfs>
  <cellXfs count="493">
    <xf numFmtId="0" fontId="0" fillId="0" borderId="0" xfId="0"/>
    <xf numFmtId="0" fontId="0" fillId="0" borderId="0" xfId="0"/>
    <xf numFmtId="0" fontId="0" fillId="0" borderId="10" xfId="0" applyBorder="1"/>
    <xf numFmtId="0" fontId="16" fillId="0" borderId="0" xfId="0" applyFont="1" applyAlignment="1">
      <alignment horizontal="center" vertical="center" wrapText="1"/>
    </xf>
    <xf numFmtId="0" fontId="0" fillId="0" borderId="0" xfId="0" applyFill="1"/>
    <xf numFmtId="164" fontId="0" fillId="0" borderId="0" xfId="0" applyNumberFormat="1"/>
    <xf numFmtId="3" fontId="0" fillId="0" borderId="10" xfId="0" applyNumberFormat="1" applyBorder="1"/>
    <xf numFmtId="165" fontId="0" fillId="0" borderId="10" xfId="0" applyNumberFormat="1" applyBorder="1"/>
    <xf numFmtId="0" fontId="0" fillId="0" borderId="10" xfId="0" applyFill="1" applyBorder="1"/>
    <xf numFmtId="0" fontId="0" fillId="0" borderId="12" xfId="0" applyFill="1" applyBorder="1"/>
    <xf numFmtId="165" fontId="0" fillId="0" borderId="10" xfId="0" applyNumberFormat="1" applyFill="1" applyBorder="1"/>
    <xf numFmtId="0" fontId="0" fillId="0" borderId="10" xfId="0" applyFont="1" applyBorder="1" applyAlignment="1">
      <alignment horizontal="left" vertical="center"/>
    </xf>
    <xf numFmtId="0" fontId="16" fillId="0" borderId="0" xfId="0" applyFont="1" applyAlignment="1">
      <alignment horizontal="center" vertical="center" wrapText="1"/>
    </xf>
    <xf numFmtId="0" fontId="16" fillId="0" borderId="0" xfId="0" applyFont="1" applyAlignment="1">
      <alignment horizontal="center" vertical="center" wrapText="1"/>
    </xf>
    <xf numFmtId="0" fontId="22" fillId="0" borderId="0" xfId="0" applyFont="1"/>
    <xf numFmtId="0" fontId="23" fillId="34" borderId="20" xfId="0" applyFont="1" applyFill="1" applyBorder="1" applyAlignment="1">
      <alignment horizontal="center" vertical="center" wrapText="1"/>
    </xf>
    <xf numFmtId="0" fontId="16" fillId="0" borderId="11" xfId="0" applyFont="1" applyFill="1" applyBorder="1" applyAlignment="1">
      <alignment horizontal="center" vertical="center" wrapText="1"/>
    </xf>
    <xf numFmtId="165" fontId="0" fillId="0" borderId="19" xfId="0" applyNumberFormat="1" applyFill="1" applyBorder="1"/>
    <xf numFmtId="0" fontId="16" fillId="0" borderId="17" xfId="0" applyFont="1" applyFill="1" applyBorder="1" applyAlignment="1">
      <alignment horizontal="center" vertical="center" wrapText="1"/>
    </xf>
    <xf numFmtId="0" fontId="0" fillId="0" borderId="0" xfId="0" applyBorder="1"/>
    <xf numFmtId="9" fontId="0" fillId="0" borderId="0" xfId="2" applyFont="1"/>
    <xf numFmtId="0" fontId="0" fillId="0" borderId="0" xfId="0" applyFill="1" applyBorder="1"/>
    <xf numFmtId="0" fontId="19" fillId="0" borderId="0" xfId="0" applyFont="1"/>
    <xf numFmtId="0" fontId="54" fillId="0" borderId="0" xfId="0" applyFont="1" applyBorder="1"/>
    <xf numFmtId="0" fontId="54" fillId="0" borderId="0" xfId="0" applyFont="1"/>
    <xf numFmtId="0" fontId="54" fillId="0" borderId="0" xfId="0" applyFont="1" applyAlignment="1">
      <alignment wrapText="1"/>
    </xf>
    <xf numFmtId="0" fontId="55" fillId="0" borderId="10" xfId="0" applyFont="1" applyFill="1" applyBorder="1" applyAlignment="1">
      <alignment vertical="center"/>
    </xf>
    <xf numFmtId="0" fontId="56" fillId="0" borderId="10" xfId="0" applyFont="1" applyBorder="1" applyAlignment="1">
      <alignment vertical="center"/>
    </xf>
    <xf numFmtId="0" fontId="57" fillId="34" borderId="10" xfId="0" applyFont="1" applyFill="1" applyBorder="1" applyAlignment="1">
      <alignment vertical="center"/>
    </xf>
    <xf numFmtId="0" fontId="57" fillId="34" borderId="15" xfId="0" applyFont="1" applyFill="1" applyBorder="1" applyAlignment="1">
      <alignment vertical="center"/>
    </xf>
    <xf numFmtId="9" fontId="19" fillId="0" borderId="0" xfId="2" applyFont="1"/>
    <xf numFmtId="0" fontId="22" fillId="0" borderId="0" xfId="0" applyFont="1" applyAlignment="1">
      <alignment vertical="center" wrapText="1"/>
    </xf>
    <xf numFmtId="0" fontId="0" fillId="0" borderId="0" xfId="0" applyFill="1" applyBorder="1" applyAlignment="1">
      <alignment vertical="center" wrapText="1"/>
    </xf>
    <xf numFmtId="0" fontId="23" fillId="0" borderId="0" xfId="0" applyFont="1" applyFill="1" applyBorder="1" applyAlignment="1">
      <alignment vertical="center" wrapText="1"/>
    </xf>
    <xf numFmtId="0" fontId="53" fillId="0" borderId="0" xfId="0" applyFont="1" applyFill="1" applyBorder="1" applyAlignment="1">
      <alignment vertical="center" wrapText="1"/>
    </xf>
    <xf numFmtId="9" fontId="24" fillId="0" borderId="10"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indent="2"/>
    </xf>
    <xf numFmtId="165" fontId="0" fillId="0" borderId="0" xfId="0" applyNumberFormat="1" applyFill="1" applyBorder="1"/>
    <xf numFmtId="0" fontId="16" fillId="0" borderId="0" xfId="0" applyFont="1" applyFill="1" applyBorder="1" applyAlignment="1">
      <alignment horizontal="center" vertical="center" wrapText="1"/>
    </xf>
    <xf numFmtId="1" fontId="0" fillId="0" borderId="10" xfId="0" applyNumberFormat="1" applyFill="1" applyBorder="1"/>
    <xf numFmtId="166" fontId="0" fillId="0" borderId="0" xfId="0" applyNumberFormat="1" applyFill="1" applyBorder="1"/>
    <xf numFmtId="0" fontId="16" fillId="0" borderId="10" xfId="0" applyFont="1" applyBorder="1"/>
    <xf numFmtId="174" fontId="24" fillId="34" borderId="10" xfId="48" applyNumberFormat="1" applyFont="1" applyFill="1" applyBorder="1" applyAlignment="1">
      <alignment horizontal="center" vertical="center"/>
    </xf>
    <xf numFmtId="166" fontId="53" fillId="0" borderId="10" xfId="0" applyNumberFormat="1" applyFont="1" applyFill="1" applyBorder="1" applyAlignment="1">
      <alignment vertical="center" wrapText="1"/>
    </xf>
    <xf numFmtId="174" fontId="0" fillId="0" borderId="10" xfId="0" applyNumberFormat="1" applyBorder="1"/>
    <xf numFmtId="0" fontId="0" fillId="0" borderId="10" xfId="0" applyFill="1" applyBorder="1" applyAlignment="1">
      <alignment horizontal="left"/>
    </xf>
    <xf numFmtId="9" fontId="0" fillId="0" borderId="10" xfId="2" applyNumberFormat="1" applyFont="1" applyBorder="1"/>
    <xf numFmtId="165" fontId="16" fillId="0" borderId="0" xfId="0" applyNumberFormat="1" applyFont="1" applyAlignment="1">
      <alignment horizontal="center" vertical="center" wrapText="1"/>
    </xf>
    <xf numFmtId="3" fontId="0" fillId="0" borderId="10" xfId="0" applyNumberFormat="1" applyFill="1" applyBorder="1"/>
    <xf numFmtId="0" fontId="16" fillId="0" borderId="0" xfId="0" applyFont="1" applyBorder="1" applyAlignment="1">
      <alignment horizontal="center" vertical="center" wrapText="1"/>
    </xf>
    <xf numFmtId="165" fontId="0" fillId="0" borderId="36" xfId="0" applyNumberFormat="1" applyFill="1" applyBorder="1"/>
    <xf numFmtId="0" fontId="0" fillId="0" borderId="10" xfId="0" applyFont="1" applyFill="1" applyBorder="1" applyAlignment="1">
      <alignment horizontal="left"/>
    </xf>
    <xf numFmtId="0" fontId="22" fillId="0" borderId="10" xfId="0" applyFont="1" applyBorder="1"/>
    <xf numFmtId="0" fontId="0" fillId="0" borderId="15" xfId="0" applyFill="1" applyBorder="1"/>
    <xf numFmtId="0" fontId="0" fillId="0" borderId="33" xfId="0" applyBorder="1"/>
    <xf numFmtId="3" fontId="0" fillId="0" borderId="0" xfId="0" applyNumberFormat="1" applyBorder="1"/>
    <xf numFmtId="164" fontId="0" fillId="0" borderId="10" xfId="0" applyNumberFormat="1" applyFill="1" applyBorder="1"/>
    <xf numFmtId="165" fontId="0" fillId="0" borderId="0" xfId="0" applyNumberFormat="1" applyFill="1"/>
    <xf numFmtId="0" fontId="0" fillId="0" borderId="12" xfId="0" applyBorder="1"/>
    <xf numFmtId="165" fontId="0" fillId="0" borderId="12" xfId="0" applyNumberFormat="1" applyFill="1" applyBorder="1"/>
    <xf numFmtId="165" fontId="0" fillId="0" borderId="40" xfId="0" applyNumberFormat="1" applyFill="1" applyBorder="1"/>
    <xf numFmtId="0" fontId="16" fillId="0" borderId="18" xfId="0" applyFont="1" applyBorder="1"/>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55" fillId="0" borderId="10" xfId="0" applyFont="1" applyBorder="1" applyAlignment="1">
      <alignment vertical="center"/>
    </xf>
    <xf numFmtId="0" fontId="0" fillId="0" borderId="10" xfId="0" applyFont="1" applyFill="1" applyBorder="1"/>
    <xf numFmtId="0" fontId="0" fillId="0" borderId="10" xfId="0" applyFont="1" applyBorder="1"/>
    <xf numFmtId="0" fontId="20" fillId="0" borderId="10" xfId="45" applyFill="1" applyBorder="1"/>
    <xf numFmtId="3" fontId="0" fillId="0" borderId="13" xfId="0" applyNumberFormat="1" applyBorder="1"/>
    <xf numFmtId="175" fontId="0" fillId="0" borderId="12" xfId="0" applyNumberFormat="1" applyBorder="1"/>
    <xf numFmtId="175" fontId="0" fillId="0" borderId="10" xfId="0" applyNumberFormat="1" applyBorder="1"/>
    <xf numFmtId="165" fontId="0" fillId="0" borderId="12" xfId="0" applyNumberFormat="1" applyBorder="1"/>
    <xf numFmtId="3" fontId="16" fillId="0" borderId="18" xfId="0" applyNumberFormat="1" applyFont="1" applyBorder="1"/>
    <xf numFmtId="3" fontId="16" fillId="0" borderId="19" xfId="0" applyNumberFormat="1" applyFont="1" applyBorder="1"/>
    <xf numFmtId="3" fontId="16" fillId="0" borderId="36" xfId="0" applyNumberFormat="1" applyFont="1" applyBorder="1"/>
    <xf numFmtId="4" fontId="0" fillId="0" borderId="10" xfId="0" applyNumberFormat="1" applyBorder="1"/>
    <xf numFmtId="0" fontId="57" fillId="33" borderId="33" xfId="0" applyFont="1" applyFill="1" applyBorder="1" applyAlignment="1">
      <alignment vertical="center"/>
    </xf>
    <xf numFmtId="0" fontId="22" fillId="0" borderId="0" xfId="0" applyFont="1" applyBorder="1" applyAlignment="1">
      <alignment vertical="center" wrapText="1"/>
    </xf>
    <xf numFmtId="0" fontId="0" fillId="0" borderId="33" xfId="0" applyFill="1" applyBorder="1"/>
    <xf numFmtId="0" fontId="20" fillId="0" borderId="0" xfId="45" applyFill="1" applyAlignment="1" applyProtection="1"/>
    <xf numFmtId="44" fontId="0" fillId="0" borderId="0" xfId="1" applyFont="1"/>
    <xf numFmtId="44" fontId="0" fillId="0" borderId="0" xfId="0" applyNumberFormat="1"/>
    <xf numFmtId="6" fontId="16" fillId="0" borderId="0" xfId="0" applyNumberFormat="1" applyFont="1" applyAlignment="1">
      <alignment horizontal="center"/>
    </xf>
    <xf numFmtId="176" fontId="0" fillId="0" borderId="0" xfId="0" applyNumberFormat="1" applyFill="1"/>
    <xf numFmtId="44" fontId="0" fillId="0" borderId="0" xfId="0" applyNumberFormat="1" applyFill="1"/>
    <xf numFmtId="0" fontId="60" fillId="0" borderId="0" xfId="0" applyFont="1" applyFill="1" applyAlignment="1">
      <alignment horizontal="center"/>
    </xf>
    <xf numFmtId="0" fontId="16" fillId="0" borderId="0" xfId="0" applyFont="1" applyFill="1" applyAlignment="1">
      <alignment horizontal="center"/>
    </xf>
    <xf numFmtId="176" fontId="19" fillId="0" borderId="0" xfId="1" applyNumberFormat="1" applyFont="1" applyBorder="1"/>
    <xf numFmtId="176" fontId="0" fillId="0" borderId="0" xfId="1" applyNumberFormat="1" applyFont="1" applyBorder="1"/>
    <xf numFmtId="176" fontId="0" fillId="0" borderId="0" xfId="1" applyNumberFormat="1" applyFont="1" applyFill="1" applyBorder="1"/>
    <xf numFmtId="176" fontId="19" fillId="0" borderId="0" xfId="0" applyNumberFormat="1" applyFont="1" applyBorder="1"/>
    <xf numFmtId="176" fontId="0" fillId="0" borderId="0" xfId="0" applyNumberFormat="1" applyBorder="1"/>
    <xf numFmtId="0" fontId="16" fillId="0" borderId="10" xfId="0" applyFont="1" applyBorder="1" applyAlignment="1">
      <alignment horizontal="center"/>
    </xf>
    <xf numFmtId="0" fontId="16" fillId="0" borderId="0" xfId="0" applyFont="1"/>
    <xf numFmtId="0" fontId="14" fillId="0" borderId="0" xfId="0" applyFont="1"/>
    <xf numFmtId="0" fontId="16" fillId="0" borderId="0" xfId="0" applyFont="1" applyBorder="1"/>
    <xf numFmtId="0" fontId="16" fillId="0" borderId="0" xfId="0" applyFont="1" applyBorder="1" applyAlignment="1">
      <alignment horizontal="center"/>
    </xf>
    <xf numFmtId="0" fontId="0" fillId="0" borderId="0" xfId="0" applyFont="1" applyBorder="1"/>
    <xf numFmtId="44" fontId="0" fillId="0" borderId="0" xfId="0" applyNumberFormat="1" applyFont="1" applyBorder="1" applyAlignment="1">
      <alignment horizontal="center"/>
    </xf>
    <xf numFmtId="176" fontId="19" fillId="0" borderId="0" xfId="1" applyNumberFormat="1" applyFont="1" applyFill="1" applyBorder="1"/>
    <xf numFmtId="0" fontId="23" fillId="69" borderId="10" xfId="0" applyFont="1" applyFill="1" applyBorder="1" applyAlignment="1">
      <alignment vertical="center"/>
    </xf>
    <xf numFmtId="0" fontId="16" fillId="0" borderId="49" xfId="0" applyFont="1" applyFill="1" applyBorder="1" applyAlignment="1">
      <alignment horizontal="center" vertical="center" wrapText="1"/>
    </xf>
    <xf numFmtId="0" fontId="16" fillId="0" borderId="0" xfId="0" applyNumberFormat="1" applyFont="1" applyAlignment="1">
      <alignment horizontal="center"/>
    </xf>
    <xf numFmtId="0" fontId="0" fillId="0" borderId="16" xfId="0" applyFill="1" applyBorder="1"/>
    <xf numFmtId="4" fontId="0" fillId="0" borderId="10" xfId="0" applyNumberFormat="1" applyFill="1" applyBorder="1"/>
    <xf numFmtId="0" fontId="0" fillId="0" borderId="18" xfId="0" applyFill="1" applyBorder="1"/>
    <xf numFmtId="165" fontId="16" fillId="0" borderId="0" xfId="0" applyNumberFormat="1" applyFont="1" applyBorder="1" applyAlignment="1">
      <alignment horizontal="center" vertical="center" wrapText="1"/>
    </xf>
    <xf numFmtId="165" fontId="0" fillId="0" borderId="0" xfId="0" applyNumberFormat="1" applyBorder="1"/>
    <xf numFmtId="0" fontId="16" fillId="0" borderId="0" xfId="0" applyFont="1" applyBorder="1" applyAlignment="1"/>
    <xf numFmtId="0" fontId="0" fillId="0" borderId="0" xfId="0" applyFill="1" applyBorder="1" applyAlignment="1">
      <alignment horizontal="right"/>
    </xf>
    <xf numFmtId="0" fontId="16" fillId="0" borderId="44" xfId="0" applyFont="1" applyBorder="1" applyAlignment="1">
      <alignment horizontal="center" vertical="center" wrapText="1"/>
    </xf>
    <xf numFmtId="177" fontId="16" fillId="33" borderId="10" xfId="1" applyNumberFormat="1" applyFont="1" applyFill="1" applyBorder="1" applyAlignment="1">
      <alignment horizontal="center"/>
    </xf>
    <xf numFmtId="177" fontId="55" fillId="0" borderId="10" xfId="1" applyNumberFormat="1" applyFont="1" applyBorder="1" applyAlignment="1">
      <alignment vertical="center"/>
    </xf>
    <xf numFmtId="177" fontId="25" fillId="0" borderId="10" xfId="1" applyNumberFormat="1" applyFont="1" applyFill="1" applyBorder="1"/>
    <xf numFmtId="177" fontId="23" fillId="0" borderId="10" xfId="1" applyNumberFormat="1" applyFont="1" applyFill="1" applyBorder="1" applyAlignment="1">
      <alignment vertical="center"/>
    </xf>
    <xf numFmtId="177" fontId="23" fillId="69" borderId="10" xfId="1" applyNumberFormat="1" applyFont="1" applyFill="1" applyBorder="1" applyAlignment="1">
      <alignment vertical="center"/>
    </xf>
    <xf numFmtId="0" fontId="53" fillId="0" borderId="0" xfId="0" applyFont="1" applyFill="1" applyBorder="1" applyAlignment="1">
      <alignment vertical="center" wrapText="1"/>
    </xf>
    <xf numFmtId="0" fontId="22" fillId="0" borderId="33" xfId="0" applyFont="1" applyBorder="1" applyAlignment="1">
      <alignment vertical="center" wrapText="1"/>
    </xf>
    <xf numFmtId="9" fontId="0" fillId="0" borderId="10" xfId="0" applyNumberFormat="1" applyFill="1" applyBorder="1"/>
    <xf numFmtId="0" fontId="55" fillId="0" borderId="13" xfId="0" applyFont="1" applyFill="1" applyBorder="1" applyAlignment="1">
      <alignment vertical="center"/>
    </xf>
    <xf numFmtId="177" fontId="1" fillId="0" borderId="10" xfId="1" applyNumberFormat="1" applyFont="1" applyFill="1" applyBorder="1"/>
    <xf numFmtId="0" fontId="61" fillId="0" borderId="21" xfId="0" applyNumberFormat="1" applyFont="1" applyBorder="1" applyAlignment="1">
      <alignment horizontal="center" vertical="center" wrapText="1"/>
    </xf>
    <xf numFmtId="0" fontId="61" fillId="0" borderId="26" xfId="0" applyNumberFormat="1" applyFont="1" applyBorder="1" applyAlignment="1">
      <alignment horizontal="center" vertical="center" wrapText="1"/>
    </xf>
    <xf numFmtId="0" fontId="61" fillId="0" borderId="25" xfId="0" applyNumberFormat="1" applyFont="1" applyBorder="1" applyAlignment="1">
      <alignment horizontal="center" vertical="center" wrapText="1"/>
    </xf>
    <xf numFmtId="0" fontId="61" fillId="0" borderId="28" xfId="0" applyNumberFormat="1" applyFont="1" applyBorder="1" applyAlignment="1">
      <alignment horizontal="center" vertical="center" wrapText="1"/>
    </xf>
    <xf numFmtId="0" fontId="62" fillId="0" borderId="0" xfId="0" applyNumberFormat="1" applyFont="1" applyAlignment="1">
      <alignment horizontal="left" vertical="top" wrapText="1"/>
    </xf>
    <xf numFmtId="172" fontId="62" fillId="0" borderId="23" xfId="0" applyNumberFormat="1" applyFont="1" applyBorder="1" applyAlignment="1">
      <alignment horizontal="right" vertical="top" wrapText="1"/>
    </xf>
    <xf numFmtId="173" fontId="62" fillId="0" borderId="23" xfId="0" applyNumberFormat="1" applyFont="1" applyBorder="1" applyAlignment="1">
      <alignment horizontal="right" vertical="top" wrapText="1"/>
    </xf>
    <xf numFmtId="173" fontId="62" fillId="0" borderId="0" xfId="0" applyNumberFormat="1" applyFont="1" applyAlignment="1">
      <alignment horizontal="right" vertical="top" wrapText="1"/>
    </xf>
    <xf numFmtId="173" fontId="62" fillId="0" borderId="27" xfId="0" applyNumberFormat="1" applyFont="1" applyBorder="1" applyAlignment="1">
      <alignment horizontal="right" vertical="top" wrapText="1"/>
    </xf>
    <xf numFmtId="0" fontId="0" fillId="0" borderId="10" xfId="0" applyFill="1" applyBorder="1" applyAlignment="1">
      <alignment horizontal="left"/>
    </xf>
    <xf numFmtId="0" fontId="0" fillId="0" borderId="10" xfId="0" applyBorder="1" applyAlignment="1">
      <alignment horizontal="center" wrapText="1"/>
    </xf>
    <xf numFmtId="2" fontId="0" fillId="0" borderId="10" xfId="0" applyNumberFormat="1" applyBorder="1"/>
    <xf numFmtId="0" fontId="63" fillId="0" borderId="10" xfId="0" applyFont="1" applyBorder="1"/>
    <xf numFmtId="0" fontId="0" fillId="0" borderId="55" xfId="0" applyFill="1" applyBorder="1"/>
    <xf numFmtId="0" fontId="16" fillId="71" borderId="16" xfId="0" applyFont="1" applyFill="1" applyBorder="1" applyAlignment="1">
      <alignment horizontal="center" vertical="center"/>
    </xf>
    <xf numFmtId="0" fontId="16" fillId="33" borderId="57" xfId="0" applyFont="1" applyFill="1" applyBorder="1" applyAlignment="1">
      <alignment horizontal="center" vertical="center"/>
    </xf>
    <xf numFmtId="0" fontId="0" fillId="0" borderId="16" xfId="0" applyFont="1" applyFill="1" applyBorder="1" applyAlignment="1">
      <alignment horizontal="left"/>
    </xf>
    <xf numFmtId="165" fontId="0" fillId="0" borderId="16" xfId="0" applyNumberFormat="1" applyFill="1" applyBorder="1"/>
    <xf numFmtId="0" fontId="16" fillId="71" borderId="57" xfId="0" applyFont="1" applyFill="1" applyBorder="1" applyAlignment="1">
      <alignment horizontal="center"/>
    </xf>
    <xf numFmtId="0" fontId="0" fillId="71" borderId="57" xfId="0" applyFill="1" applyBorder="1"/>
    <xf numFmtId="3" fontId="0" fillId="0" borderId="16" xfId="0" applyNumberFormat="1" applyFill="1" applyBorder="1"/>
    <xf numFmtId="0" fontId="16" fillId="71" borderId="57" xfId="0" applyFont="1" applyFill="1" applyBorder="1" applyAlignment="1">
      <alignment horizontal="center" vertical="center"/>
    </xf>
    <xf numFmtId="1" fontId="0" fillId="71" borderId="57" xfId="0" applyNumberFormat="1" applyFill="1" applyBorder="1"/>
    <xf numFmtId="0" fontId="0" fillId="0" borderId="16" xfId="0" applyFill="1" applyBorder="1" applyAlignment="1">
      <alignment horizontal="left"/>
    </xf>
    <xf numFmtId="178" fontId="0" fillId="0" borderId="16" xfId="0" applyNumberFormat="1" applyFill="1" applyBorder="1"/>
    <xf numFmtId="3" fontId="0" fillId="0" borderId="14" xfId="0" applyNumberFormat="1" applyBorder="1"/>
    <xf numFmtId="165" fontId="0" fillId="0" borderId="15" xfId="0" applyNumberFormat="1" applyBorder="1"/>
    <xf numFmtId="0" fontId="19" fillId="0" borderId="10" xfId="0" applyFont="1" applyFill="1" applyBorder="1"/>
    <xf numFmtId="0" fontId="0" fillId="0" borderId="15" xfId="0" applyBorder="1"/>
    <xf numFmtId="0" fontId="0" fillId="0" borderId="40" xfId="0" applyBorder="1"/>
    <xf numFmtId="165" fontId="0" fillId="0" borderId="40" xfId="0" applyNumberFormat="1" applyBorder="1"/>
    <xf numFmtId="0" fontId="0" fillId="0" borderId="58" xfId="0" applyBorder="1"/>
    <xf numFmtId="0" fontId="23" fillId="0" borderId="10" xfId="0" applyFont="1" applyFill="1" applyBorder="1" applyAlignment="1">
      <alignment wrapText="1"/>
    </xf>
    <xf numFmtId="165" fontId="16" fillId="0" borderId="0" xfId="0" applyNumberFormat="1" applyFont="1" applyFill="1" applyBorder="1" applyAlignment="1">
      <alignment horizontal="center" vertical="center" wrapText="1"/>
    </xf>
    <xf numFmtId="0" fontId="0" fillId="0" borderId="11" xfId="0" applyNumberFormat="1" applyFont="1" applyFill="1" applyBorder="1" applyAlignment="1">
      <alignment horizontal="right" vertical="center" wrapText="1"/>
    </xf>
    <xf numFmtId="0" fontId="0" fillId="0" borderId="58" xfId="0" applyFill="1" applyBorder="1"/>
    <xf numFmtId="165" fontId="0" fillId="0" borderId="11" xfId="0" applyNumberFormat="1" applyFont="1" applyFill="1" applyBorder="1" applyAlignment="1">
      <alignment horizontal="right" vertical="center" wrapText="1"/>
    </xf>
    <xf numFmtId="165" fontId="16" fillId="0" borderId="63" xfId="0" applyNumberFormat="1" applyFont="1" applyBorder="1" applyAlignment="1">
      <alignment horizontal="center" vertical="center" wrapText="1"/>
    </xf>
    <xf numFmtId="0" fontId="0" fillId="0" borderId="40" xfId="0" applyFill="1" applyBorder="1"/>
    <xf numFmtId="165" fontId="0" fillId="0" borderId="58" xfId="0" applyNumberFormat="1" applyFill="1" applyBorder="1"/>
    <xf numFmtId="165" fontId="0" fillId="0" borderId="57" xfId="0" applyNumberFormat="1" applyFill="1" applyBorder="1"/>
    <xf numFmtId="0" fontId="0" fillId="0" borderId="59" xfId="0" applyBorder="1"/>
    <xf numFmtId="165" fontId="0" fillId="0" borderId="11" xfId="0" applyNumberFormat="1" applyFont="1" applyBorder="1" applyAlignment="1">
      <alignment horizontal="center" vertical="center" wrapText="1"/>
    </xf>
    <xf numFmtId="165" fontId="0" fillId="0" borderId="59" xfId="0" applyNumberFormat="1" applyFill="1" applyBorder="1"/>
    <xf numFmtId="165" fontId="19" fillId="0" borderId="0" xfId="0" applyNumberFormat="1" applyFont="1" applyFill="1"/>
    <xf numFmtId="1" fontId="0" fillId="0" borderId="50" xfId="0" applyNumberFormat="1" applyFill="1" applyBorder="1"/>
    <xf numFmtId="174" fontId="0" fillId="0" borderId="50" xfId="0" applyNumberFormat="1" applyFill="1" applyBorder="1"/>
    <xf numFmtId="4" fontId="0" fillId="0" borderId="13" xfId="0" applyNumberFormat="1" applyBorder="1"/>
    <xf numFmtId="4" fontId="0" fillId="0" borderId="12" xfId="0" applyNumberFormat="1" applyBorder="1"/>
    <xf numFmtId="165" fontId="59" fillId="0" borderId="0" xfId="0" applyNumberFormat="1" applyFont="1" applyBorder="1" applyAlignment="1"/>
    <xf numFmtId="165" fontId="16" fillId="0" borderId="18" xfId="0" applyNumberFormat="1" applyFont="1" applyBorder="1" applyAlignment="1">
      <alignment horizontal="center" vertical="center" wrapText="1"/>
    </xf>
    <xf numFmtId="165" fontId="16" fillId="0" borderId="19" xfId="0" applyNumberFormat="1" applyFont="1" applyBorder="1" applyAlignment="1">
      <alignment horizontal="center" vertical="center" wrapText="1"/>
    </xf>
    <xf numFmtId="165" fontId="16" fillId="0" borderId="36" xfId="0" applyNumberFormat="1" applyFont="1" applyBorder="1" applyAlignment="1">
      <alignment horizontal="center" vertical="center" wrapText="1"/>
    </xf>
    <xf numFmtId="0" fontId="23" fillId="0" borderId="15"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0" fillId="0" borderId="41" xfId="0" applyBorder="1"/>
    <xf numFmtId="0" fontId="0" fillId="0" borderId="0" xfId="0" applyBorder="1" applyAlignment="1"/>
    <xf numFmtId="3" fontId="16" fillId="0" borderId="0" xfId="0" applyNumberFormat="1" applyFont="1" applyBorder="1"/>
    <xf numFmtId="3" fontId="16" fillId="0" borderId="67" xfId="0" applyNumberFormat="1" applyFont="1" applyBorder="1" applyAlignment="1">
      <alignment horizontal="center" vertical="center" wrapText="1"/>
    </xf>
    <xf numFmtId="3" fontId="16" fillId="0" borderId="34" xfId="0" applyNumberFormat="1" applyFont="1" applyBorder="1" applyAlignment="1">
      <alignment horizontal="center" vertical="center" wrapText="1"/>
    </xf>
    <xf numFmtId="3" fontId="16" fillId="0" borderId="70" xfId="0" applyNumberFormat="1" applyFont="1" applyBorder="1" applyAlignment="1">
      <alignment horizontal="center" vertical="center" wrapText="1"/>
    </xf>
    <xf numFmtId="175" fontId="0" fillId="0" borderId="11" xfId="0" applyNumberFormat="1" applyBorder="1"/>
    <xf numFmtId="175" fontId="0" fillId="0" borderId="17" xfId="0" applyNumberFormat="1" applyBorder="1"/>
    <xf numFmtId="165" fontId="16" fillId="0" borderId="19" xfId="0" applyNumberFormat="1" applyFont="1" applyBorder="1"/>
    <xf numFmtId="3" fontId="0" fillId="0" borderId="13" xfId="0" applyNumberFormat="1" applyFill="1" applyBorder="1"/>
    <xf numFmtId="3" fontId="0" fillId="0" borderId="12" xfId="0" applyNumberFormat="1" applyFill="1" applyBorder="1"/>
    <xf numFmtId="0" fontId="23" fillId="33" borderId="10"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2" fillId="0" borderId="0" xfId="0" applyFont="1" applyBorder="1" applyAlignment="1">
      <alignment vertical="center" wrapText="1"/>
    </xf>
    <xf numFmtId="0" fontId="0" fillId="0" borderId="10" xfId="0" applyFill="1" applyBorder="1" applyAlignment="1">
      <alignment horizontal="left"/>
    </xf>
    <xf numFmtId="0" fontId="16" fillId="0" borderId="18" xfId="0" applyFont="1" applyFill="1" applyBorder="1" applyAlignment="1">
      <alignment horizontal="center"/>
    </xf>
    <xf numFmtId="0" fontId="0" fillId="0" borderId="10" xfId="0" applyBorder="1" applyAlignment="1">
      <alignment horizontal="center"/>
    </xf>
    <xf numFmtId="0" fontId="0" fillId="0" borderId="10" xfId="0" applyNumberFormat="1" applyFill="1" applyBorder="1"/>
    <xf numFmtId="0" fontId="23" fillId="0" borderId="15" xfId="0" applyFont="1" applyFill="1" applyBorder="1" applyAlignment="1">
      <alignment horizontal="left" vertical="center" wrapText="1" indent="2"/>
    </xf>
    <xf numFmtId="0" fontId="55" fillId="0" borderId="15" xfId="0" applyFont="1" applyFill="1" applyBorder="1" applyAlignment="1">
      <alignment horizontal="left" vertical="center" wrapText="1" indent="2"/>
    </xf>
    <xf numFmtId="0" fontId="55" fillId="0" borderId="15" xfId="0" applyFont="1" applyFill="1" applyBorder="1" applyAlignment="1">
      <alignment horizontal="left" vertical="center"/>
    </xf>
    <xf numFmtId="0" fontId="20" fillId="0" borderId="10" xfId="45" applyBorder="1"/>
    <xf numFmtId="3" fontId="16" fillId="0" borderId="71" xfId="0" applyNumberFormat="1" applyFont="1" applyBorder="1" applyAlignment="1">
      <alignment horizontal="center" vertical="center" wrapText="1"/>
    </xf>
    <xf numFmtId="3" fontId="0" fillId="0" borderId="38" xfId="0" applyNumberFormat="1" applyBorder="1"/>
    <xf numFmtId="0" fontId="0" fillId="0" borderId="0" xfId="0" applyFont="1" applyFill="1" applyBorder="1"/>
    <xf numFmtId="44" fontId="0" fillId="0" borderId="0" xfId="1" applyFont="1" applyFill="1" applyBorder="1" applyAlignment="1"/>
    <xf numFmtId="0" fontId="0" fillId="0" borderId="0" xfId="0" applyFill="1" applyBorder="1" applyAlignment="1">
      <alignment horizontal="left"/>
    </xf>
    <xf numFmtId="0" fontId="24" fillId="0" borderId="10" xfId="0" applyFont="1" applyFill="1" applyBorder="1" applyAlignment="1">
      <alignment horizontal="center" vertical="center" wrapText="1"/>
    </xf>
    <xf numFmtId="0" fontId="22" fillId="0" borderId="0" xfId="0" applyFont="1" applyBorder="1" applyAlignment="1">
      <alignment vertical="center" wrapText="1"/>
    </xf>
    <xf numFmtId="3" fontId="16" fillId="0" borderId="60" xfId="0" applyNumberFormat="1" applyFont="1" applyBorder="1" applyAlignment="1">
      <alignment horizontal="center" vertical="center" wrapText="1"/>
    </xf>
    <xf numFmtId="3" fontId="16" fillId="0" borderId="62" xfId="0" applyNumberFormat="1" applyFont="1" applyBorder="1" applyAlignment="1">
      <alignment horizontal="center" vertical="center" wrapText="1"/>
    </xf>
    <xf numFmtId="3" fontId="16" fillId="0" borderId="68" xfId="0" applyNumberFormat="1" applyFont="1" applyBorder="1"/>
    <xf numFmtId="3" fontId="16" fillId="0" borderId="36" xfId="0" applyNumberFormat="1" applyFont="1" applyBorder="1" applyAlignment="1">
      <alignment horizontal="center" vertical="center" wrapText="1"/>
    </xf>
    <xf numFmtId="1" fontId="0" fillId="0" borderId="63" xfId="0" applyNumberFormat="1" applyBorder="1"/>
    <xf numFmtId="3" fontId="16" fillId="0" borderId="19" xfId="0" applyNumberFormat="1" applyFont="1" applyBorder="1" applyAlignment="1">
      <alignment horizontal="center" vertical="center" wrapText="1"/>
    </xf>
    <xf numFmtId="4" fontId="0" fillId="0" borderId="11" xfId="0" applyNumberFormat="1" applyBorder="1"/>
    <xf numFmtId="4" fontId="0" fillId="0" borderId="17" xfId="0" applyNumberFormat="1" applyBorder="1"/>
    <xf numFmtId="4" fontId="0" fillId="0" borderId="38" xfId="0" applyNumberFormat="1" applyBorder="1"/>
    <xf numFmtId="165" fontId="16" fillId="0" borderId="18" xfId="0" applyNumberFormat="1" applyFont="1" applyBorder="1"/>
    <xf numFmtId="165" fontId="0" fillId="0" borderId="16" xfId="0" applyNumberFormat="1" applyBorder="1"/>
    <xf numFmtId="165" fontId="0" fillId="0" borderId="72" xfId="0" applyNumberFormat="1" applyBorder="1"/>
    <xf numFmtId="3" fontId="16" fillId="0" borderId="76" xfId="0" applyNumberFormat="1" applyFont="1" applyBorder="1"/>
    <xf numFmtId="165" fontId="0" fillId="0" borderId="37" xfId="0" applyNumberFormat="1" applyBorder="1"/>
    <xf numFmtId="3" fontId="0" fillId="0" borderId="12" xfId="0" applyNumberFormat="1" applyBorder="1"/>
    <xf numFmtId="1" fontId="0" fillId="0" borderId="72" xfId="0" applyNumberFormat="1" applyBorder="1"/>
    <xf numFmtId="3" fontId="16" fillId="0" borderId="66" xfId="0" applyNumberFormat="1" applyFont="1" applyBorder="1" applyAlignment="1">
      <alignment horizontal="center" vertical="center" wrapText="1"/>
    </xf>
    <xf numFmtId="3" fontId="16" fillId="0" borderId="61" xfId="0" applyNumberFormat="1" applyFont="1" applyBorder="1" applyAlignment="1">
      <alignment horizontal="center" vertical="center" wrapText="1"/>
    </xf>
    <xf numFmtId="3" fontId="16" fillId="0" borderId="68" xfId="0" applyNumberFormat="1" applyFont="1" applyBorder="1" applyAlignment="1">
      <alignment horizontal="center" vertical="center" wrapText="1"/>
    </xf>
    <xf numFmtId="0" fontId="0" fillId="0" borderId="43" xfId="0" applyBorder="1"/>
    <xf numFmtId="3" fontId="16" fillId="0" borderId="75" xfId="0" applyNumberFormat="1" applyFont="1" applyBorder="1" applyAlignment="1">
      <alignment horizontal="center" vertical="center" wrapText="1"/>
    </xf>
    <xf numFmtId="3" fontId="16" fillId="0" borderId="73" xfId="0" applyNumberFormat="1" applyFont="1" applyBorder="1" applyAlignment="1">
      <alignment horizontal="center" vertical="center" wrapText="1"/>
    </xf>
    <xf numFmtId="3" fontId="16" fillId="0" borderId="74" xfId="0" applyNumberFormat="1" applyFont="1" applyBorder="1"/>
    <xf numFmtId="165" fontId="0" fillId="0" borderId="15" xfId="0" applyNumberFormat="1" applyFill="1" applyBorder="1"/>
    <xf numFmtId="165" fontId="16" fillId="0" borderId="43" xfId="0" applyNumberFormat="1" applyFont="1" applyBorder="1"/>
    <xf numFmtId="0" fontId="0" fillId="0" borderId="41" xfId="0" applyFill="1" applyBorder="1"/>
    <xf numFmtId="175" fontId="0" fillId="0" borderId="12" xfId="0" applyNumberFormat="1" applyFill="1" applyBorder="1"/>
    <xf numFmtId="175" fontId="0" fillId="0" borderId="10" xfId="0" applyNumberFormat="1" applyFill="1" applyBorder="1"/>
    <xf numFmtId="4" fontId="0" fillId="0" borderId="12" xfId="0" applyNumberFormat="1" applyFill="1" applyBorder="1"/>
    <xf numFmtId="4" fontId="0" fillId="0" borderId="13" xfId="0" applyNumberFormat="1" applyFill="1" applyBorder="1"/>
    <xf numFmtId="165" fontId="0" fillId="0" borderId="72" xfId="0" applyNumberFormat="1" applyFill="1" applyBorder="1"/>
    <xf numFmtId="3" fontId="0" fillId="0" borderId="11" xfId="0" applyNumberFormat="1" applyBorder="1"/>
    <xf numFmtId="0" fontId="64" fillId="70" borderId="10" xfId="0" applyFont="1" applyFill="1" applyBorder="1" applyAlignment="1">
      <alignment horizontal="center"/>
    </xf>
    <xf numFmtId="0" fontId="23" fillId="34" borderId="10" xfId="0" applyFont="1" applyFill="1" applyBorder="1" applyAlignment="1">
      <alignment vertical="center" wrapText="1"/>
    </xf>
    <xf numFmtId="165" fontId="0" fillId="0" borderId="63" xfId="0" applyNumberFormat="1" applyFont="1" applyFill="1" applyBorder="1" applyAlignment="1">
      <alignment vertical="center" wrapText="1"/>
    </xf>
    <xf numFmtId="0" fontId="16" fillId="0" borderId="63" xfId="0" applyFont="1" applyFill="1" applyBorder="1" applyAlignment="1">
      <alignment horizontal="center" vertical="center" wrapText="1"/>
    </xf>
    <xf numFmtId="0" fontId="0" fillId="0" borderId="13" xfId="0" applyFill="1" applyBorder="1"/>
    <xf numFmtId="0" fontId="0" fillId="0" borderId="42" xfId="0" applyFill="1" applyBorder="1"/>
    <xf numFmtId="3" fontId="0" fillId="0" borderId="10" xfId="0" applyNumberFormat="1" applyFont="1" applyBorder="1"/>
    <xf numFmtId="0" fontId="0" fillId="0" borderId="50" xfId="0" applyFont="1" applyFill="1" applyBorder="1"/>
    <xf numFmtId="3" fontId="0" fillId="0" borderId="0" xfId="0" applyNumberFormat="1" applyFill="1" applyBorder="1"/>
    <xf numFmtId="4" fontId="0" fillId="0" borderId="0" xfId="0" applyNumberFormat="1" applyFill="1"/>
    <xf numFmtId="0" fontId="23" fillId="34" borderId="10" xfId="0" applyFont="1" applyFill="1" applyBorder="1" applyAlignment="1">
      <alignment horizontal="center" vertical="center" wrapText="1"/>
    </xf>
    <xf numFmtId="3" fontId="0" fillId="0" borderId="18" xfId="0" applyNumberFormat="1" applyBorder="1"/>
    <xf numFmtId="164" fontId="0" fillId="0" borderId="0" xfId="0" applyNumberFormat="1" applyFill="1"/>
    <xf numFmtId="0" fontId="0" fillId="0" borderId="10" xfId="0" applyFont="1" applyFill="1" applyBorder="1" applyAlignment="1">
      <alignment horizontal="left"/>
    </xf>
    <xf numFmtId="177" fontId="0" fillId="0" borderId="10" xfId="0" applyNumberFormat="1" applyFont="1" applyBorder="1" applyAlignment="1">
      <alignment horizontal="center"/>
    </xf>
    <xf numFmtId="3" fontId="0" fillId="0" borderId="16" xfId="0" applyNumberFormat="1" applyBorder="1"/>
    <xf numFmtId="0" fontId="64" fillId="0" borderId="10" xfId="0" applyFont="1" applyFill="1" applyBorder="1" applyAlignment="1">
      <alignment horizontal="center"/>
    </xf>
    <xf numFmtId="9" fontId="0" fillId="0" borderId="0" xfId="0" applyNumberFormat="1" applyFill="1"/>
    <xf numFmtId="0" fontId="0" fillId="0" borderId="0" xfId="0" applyNumberFormat="1" applyFill="1"/>
    <xf numFmtId="165" fontId="0" fillId="0" borderId="17" xfId="0" applyNumberFormat="1" applyFill="1" applyBorder="1"/>
    <xf numFmtId="165" fontId="0" fillId="0" borderId="63" xfId="0" applyNumberFormat="1" applyFill="1" applyBorder="1"/>
    <xf numFmtId="0" fontId="0" fillId="0" borderId="50" xfId="0" applyFont="1" applyFill="1" applyBorder="1" applyAlignment="1">
      <alignment horizontal="left" vertical="center"/>
    </xf>
    <xf numFmtId="1" fontId="0" fillId="0" borderId="10" xfId="0" applyNumberFormat="1" applyFill="1" applyBorder="1" applyAlignment="1">
      <alignment horizontal="right" wrapText="1"/>
    </xf>
    <xf numFmtId="3" fontId="0" fillId="0" borderId="50" xfId="0" applyNumberFormat="1" applyFill="1" applyBorder="1"/>
    <xf numFmtId="3" fontId="0" fillId="0" borderId="10" xfId="2" applyNumberFormat="1" applyFont="1" applyBorder="1"/>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wrapText="1"/>
    </xf>
    <xf numFmtId="0" fontId="0" fillId="0" borderId="10" xfId="0" applyFont="1" applyFill="1" applyBorder="1" applyAlignment="1">
      <alignment horizontal="left" vertical="center"/>
    </xf>
    <xf numFmtId="0" fontId="16" fillId="0" borderId="43" xfId="0" applyFont="1" applyBorder="1" applyAlignment="1">
      <alignment horizontal="center" vertical="center" wrapText="1"/>
    </xf>
    <xf numFmtId="3" fontId="0" fillId="0" borderId="35" xfId="0" applyNumberFormat="1" applyFill="1" applyBorder="1"/>
    <xf numFmtId="0" fontId="0" fillId="0" borderId="14" xfId="0" applyFill="1" applyBorder="1" applyAlignment="1"/>
    <xf numFmtId="0" fontId="0" fillId="0" borderId="0" xfId="0" applyFont="1" applyFill="1" applyBorder="1" applyAlignment="1">
      <alignment horizontal="left" vertical="center"/>
    </xf>
    <xf numFmtId="0" fontId="0" fillId="0" borderId="0" xfId="0" applyFill="1" applyBorder="1" applyAlignment="1"/>
    <xf numFmtId="2" fontId="0" fillId="0" borderId="0" xfId="0" applyNumberFormat="1" applyBorder="1"/>
    <xf numFmtId="0" fontId="63" fillId="0" borderId="10" xfId="0" applyFont="1" applyFill="1" applyBorder="1" applyAlignment="1">
      <alignment horizontal="right" vertical="top"/>
    </xf>
    <xf numFmtId="164" fontId="63" fillId="0" borderId="10" xfId="0" applyNumberFormat="1" applyFont="1" applyFill="1" applyBorder="1" applyAlignment="1">
      <alignment horizontal="left" vertical="top"/>
    </xf>
    <xf numFmtId="0" fontId="63" fillId="0" borderId="10" xfId="0" applyFont="1" applyFill="1" applyBorder="1" applyAlignment="1">
      <alignment horizontal="left" vertical="top"/>
    </xf>
    <xf numFmtId="0" fontId="0" fillId="0" borderId="0" xfId="0" applyBorder="1" applyAlignment="1">
      <alignment horizontal="left"/>
    </xf>
    <xf numFmtId="0" fontId="0" fillId="0" borderId="0" xfId="0" applyNumberFormat="1" applyFill="1" applyBorder="1"/>
    <xf numFmtId="0" fontId="0" fillId="0" borderId="10" xfId="0" applyBorder="1" applyAlignment="1">
      <alignment horizontal="left"/>
    </xf>
    <xf numFmtId="0" fontId="0" fillId="0" borderId="10" xfId="0" applyFill="1" applyBorder="1" applyAlignment="1">
      <alignment horizontal="left"/>
    </xf>
    <xf numFmtId="3" fontId="0" fillId="0" borderId="19" xfId="0" applyNumberFormat="1" applyBorder="1"/>
    <xf numFmtId="0" fontId="22" fillId="0" borderId="0" xfId="0" applyFont="1" applyBorder="1" applyAlignment="1">
      <alignment vertical="center" wrapText="1"/>
    </xf>
    <xf numFmtId="179" fontId="0" fillId="0" borderId="50" xfId="48" applyNumberFormat="1" applyFont="1" applyFill="1" applyBorder="1"/>
    <xf numFmtId="0" fontId="24" fillId="34" borderId="33" xfId="0" applyFont="1" applyFill="1" applyBorder="1" applyAlignment="1">
      <alignment vertical="center"/>
    </xf>
    <xf numFmtId="177" fontId="24" fillId="33" borderId="0" xfId="0" applyNumberFormat="1" applyFont="1" applyFill="1" applyBorder="1" applyAlignment="1">
      <alignment vertical="center"/>
    </xf>
    <xf numFmtId="177" fontId="24" fillId="34" borderId="0" xfId="0" applyNumberFormat="1" applyFont="1" applyFill="1" applyBorder="1" applyAlignment="1">
      <alignment vertical="center"/>
    </xf>
    <xf numFmtId="9" fontId="0" fillId="0" borderId="50" xfId="2" applyFont="1" applyFill="1" applyBorder="1"/>
    <xf numFmtId="9" fontId="0" fillId="0" borderId="10" xfId="2" applyFont="1" applyFill="1" applyBorder="1"/>
    <xf numFmtId="177" fontId="0" fillId="0" borderId="10" xfId="1" applyNumberFormat="1" applyFont="1" applyBorder="1"/>
    <xf numFmtId="9" fontId="0" fillId="0" borderId="0" xfId="0" applyNumberFormat="1" applyFill="1" applyBorder="1"/>
    <xf numFmtId="0" fontId="16" fillId="0" borderId="38" xfId="0" applyFont="1" applyFill="1" applyBorder="1" applyAlignment="1">
      <alignment horizontal="center" vertical="center" wrapText="1"/>
    </xf>
    <xf numFmtId="165" fontId="0" fillId="0" borderId="13" xfId="0" applyNumberFormat="1" applyFill="1" applyBorder="1"/>
    <xf numFmtId="174" fontId="0" fillId="0" borderId="10" xfId="0" applyNumberFormat="1" applyFill="1" applyBorder="1"/>
    <xf numFmtId="165" fontId="0" fillId="0" borderId="10" xfId="1" applyNumberFormat="1" applyFont="1" applyFill="1" applyBorder="1"/>
    <xf numFmtId="165" fontId="16" fillId="0" borderId="0" xfId="0" applyNumberFormat="1" applyFont="1"/>
    <xf numFmtId="44" fontId="19" fillId="0" borderId="0" xfId="1" applyNumberFormat="1" applyFont="1" applyBorder="1"/>
    <xf numFmtId="0" fontId="16" fillId="0" borderId="0" xfId="0" applyFont="1" applyFill="1"/>
    <xf numFmtId="0" fontId="60" fillId="0" borderId="0" xfId="0" applyFont="1" applyFill="1"/>
    <xf numFmtId="9" fontId="0" fillId="0" borderId="0" xfId="2" applyFont="1" applyFill="1"/>
    <xf numFmtId="1" fontId="0" fillId="0" borderId="0" xfId="0" applyNumberFormat="1"/>
    <xf numFmtId="180" fontId="0" fillId="0" borderId="10" xfId="0" applyNumberFormat="1" applyFill="1" applyBorder="1"/>
    <xf numFmtId="180" fontId="0" fillId="0" borderId="10" xfId="0" applyNumberFormat="1" applyBorder="1"/>
    <xf numFmtId="164" fontId="0" fillId="0" borderId="16" xfId="0" applyNumberFormat="1" applyFill="1" applyBorder="1"/>
    <xf numFmtId="9" fontId="0" fillId="0" borderId="10" xfId="2" applyFont="1" applyFill="1" applyBorder="1" applyAlignment="1">
      <alignment horizontal="right" wrapText="1"/>
    </xf>
    <xf numFmtId="0" fontId="0" fillId="0" borderId="0" xfId="0"/>
    <xf numFmtId="0" fontId="64" fillId="0" borderId="10" xfId="0" applyFont="1" applyBorder="1" applyAlignment="1">
      <alignment horizontal="right"/>
    </xf>
    <xf numFmtId="0" fontId="66" fillId="0" borderId="10" xfId="0" applyFont="1" applyBorder="1" applyAlignment="1">
      <alignment horizontal="left" vertical="center"/>
    </xf>
    <xf numFmtId="0" fontId="64" fillId="0" borderId="10" xfId="0" applyFont="1" applyBorder="1" applyAlignment="1"/>
    <xf numFmtId="176" fontId="64" fillId="0" borderId="10" xfId="1" applyNumberFormat="1" applyFont="1" applyBorder="1" applyAlignment="1"/>
    <xf numFmtId="0" fontId="59" fillId="0" borderId="10" xfId="0" applyFont="1" applyBorder="1" applyAlignment="1"/>
    <xf numFmtId="0" fontId="59" fillId="0" borderId="0" xfId="0" applyFont="1" applyAlignment="1"/>
    <xf numFmtId="0" fontId="59" fillId="0" borderId="10" xfId="0" applyFont="1" applyBorder="1" applyAlignment="1">
      <alignment vertical="center" wrapText="1"/>
    </xf>
    <xf numFmtId="9" fontId="64" fillId="0" borderId="10" xfId="0" applyNumberFormat="1" applyFont="1" applyFill="1" applyBorder="1" applyAlignment="1"/>
    <xf numFmtId="176" fontId="64" fillId="0" borderId="10" xfId="1" applyNumberFormat="1" applyFont="1" applyFill="1" applyBorder="1" applyAlignment="1"/>
    <xf numFmtId="0" fontId="0" fillId="0" borderId="0" xfId="0"/>
    <xf numFmtId="0" fontId="66" fillId="0" borderId="10" xfId="0" applyFont="1" applyBorder="1" applyAlignment="1">
      <alignment horizontal="left" vertical="center"/>
    </xf>
    <xf numFmtId="0" fontId="64" fillId="0" borderId="10" xfId="0" applyFont="1" applyBorder="1" applyAlignment="1"/>
    <xf numFmtId="176" fontId="64" fillId="0" borderId="10" xfId="1" applyNumberFormat="1" applyFont="1" applyBorder="1" applyAlignment="1"/>
    <xf numFmtId="176" fontId="59" fillId="0" borderId="10" xfId="1" applyNumberFormat="1" applyFont="1" applyBorder="1" applyAlignment="1"/>
    <xf numFmtId="0" fontId="59" fillId="0" borderId="0" xfId="0" applyFont="1" applyAlignment="1"/>
    <xf numFmtId="3" fontId="64" fillId="0" borderId="10" xfId="0" applyNumberFormat="1" applyFont="1" applyBorder="1" applyAlignment="1"/>
    <xf numFmtId="8" fontId="64" fillId="0" borderId="10" xfId="0" applyNumberFormat="1" applyFont="1" applyBorder="1" applyAlignment="1"/>
    <xf numFmtId="0" fontId="66" fillId="0" borderId="10" xfId="0" applyFont="1" applyFill="1" applyBorder="1" applyAlignment="1">
      <alignment horizontal="left" vertical="center"/>
    </xf>
    <xf numFmtId="0" fontId="59" fillId="0" borderId="0" xfId="0" applyFont="1" applyFill="1" applyAlignment="1"/>
    <xf numFmtId="0" fontId="64" fillId="0" borderId="0" xfId="0" applyFont="1" applyFill="1" applyAlignment="1"/>
    <xf numFmtId="9" fontId="64" fillId="0" borderId="0" xfId="0" applyNumberFormat="1" applyFont="1" applyFill="1" applyAlignment="1"/>
    <xf numFmtId="0" fontId="64" fillId="0" borderId="13" xfId="0" applyFont="1" applyBorder="1" applyAlignment="1">
      <alignment vertical="top"/>
    </xf>
    <xf numFmtId="8" fontId="64" fillId="0" borderId="10" xfId="0" applyNumberFormat="1" applyFont="1" applyFill="1" applyBorder="1" applyAlignment="1"/>
    <xf numFmtId="176" fontId="59" fillId="0" borderId="10" xfId="1" applyNumberFormat="1" applyFont="1" applyFill="1" applyBorder="1" applyAlignment="1"/>
    <xf numFmtId="0" fontId="68" fillId="0" borderId="0" xfId="0" applyFont="1" applyFill="1" applyBorder="1" applyAlignment="1">
      <alignment horizontal="left" vertical="top"/>
    </xf>
    <xf numFmtId="0" fontId="69" fillId="0" borderId="0" xfId="0" applyFont="1" applyFill="1" applyBorder="1" applyAlignment="1">
      <alignment vertical="top" wrapText="1"/>
    </xf>
    <xf numFmtId="0" fontId="69" fillId="0" borderId="0" xfId="0" applyFont="1" applyFill="1" applyBorder="1" applyAlignment="1">
      <alignment horizontal="left" vertical="top"/>
    </xf>
    <xf numFmtId="0" fontId="64" fillId="72" borderId="10" xfId="0" applyFont="1" applyFill="1" applyBorder="1" applyAlignment="1">
      <alignment vertical="center" wrapText="1"/>
    </xf>
    <xf numFmtId="176" fontId="64" fillId="72" borderId="10" xfId="1" applyNumberFormat="1" applyFont="1" applyFill="1" applyBorder="1" applyAlignment="1">
      <alignment horizontal="right" vertical="center" wrapText="1"/>
    </xf>
    <xf numFmtId="0" fontId="64" fillId="0" borderId="10" xfId="0" applyFont="1" applyBorder="1" applyAlignment="1">
      <alignment vertical="center" wrapText="1"/>
    </xf>
    <xf numFmtId="6" fontId="64" fillId="0" borderId="10" xfId="0" applyNumberFormat="1" applyFont="1" applyBorder="1" applyAlignment="1">
      <alignment horizontal="right" vertical="center" wrapText="1"/>
    </xf>
    <xf numFmtId="176" fontId="64" fillId="0" borderId="10" xfId="1" applyNumberFormat="1" applyFont="1" applyBorder="1" applyAlignment="1">
      <alignment horizontal="right" vertical="center" wrapText="1"/>
    </xf>
    <xf numFmtId="9" fontId="64" fillId="0" borderId="10" xfId="0" applyNumberFormat="1" applyFont="1" applyBorder="1" applyAlignment="1">
      <alignment horizontal="right" vertical="center" wrapText="1"/>
    </xf>
    <xf numFmtId="0" fontId="64" fillId="72" borderId="10" xfId="0" applyFont="1" applyFill="1" applyBorder="1" applyAlignment="1">
      <alignment vertical="center"/>
    </xf>
    <xf numFmtId="176" fontId="59" fillId="73" borderId="10" xfId="1" applyNumberFormat="1" applyFont="1" applyFill="1" applyBorder="1" applyAlignment="1">
      <alignment horizontal="center" vertical="center" wrapText="1"/>
    </xf>
    <xf numFmtId="0" fontId="59" fillId="73" borderId="10" xfId="0" applyFont="1" applyFill="1" applyBorder="1" applyAlignment="1">
      <alignment vertical="center"/>
    </xf>
    <xf numFmtId="176" fontId="64" fillId="74" borderId="10" xfId="1" applyNumberFormat="1" applyFont="1" applyFill="1" applyBorder="1" applyAlignment="1"/>
    <xf numFmtId="176" fontId="59" fillId="70" borderId="10" xfId="1" applyNumberFormat="1" applyFont="1" applyFill="1" applyBorder="1" applyAlignment="1">
      <alignment horizontal="center" vertical="center" wrapText="1"/>
    </xf>
    <xf numFmtId="176" fontId="64" fillId="70" borderId="10" xfId="1" applyNumberFormat="1" applyFont="1" applyFill="1" applyBorder="1" applyAlignment="1"/>
    <xf numFmtId="0" fontId="59" fillId="70" borderId="10" xfId="0" applyFont="1" applyFill="1" applyBorder="1" applyAlignment="1">
      <alignment vertical="center" wrapText="1"/>
    </xf>
    <xf numFmtId="181" fontId="70" fillId="0" borderId="0" xfId="0" applyNumberFormat="1" applyFont="1" applyFill="1" applyBorder="1" applyAlignment="1">
      <alignment vertical="top" shrinkToFit="1"/>
    </xf>
    <xf numFmtId="0" fontId="68" fillId="0" borderId="0" xfId="0" applyFont="1" applyFill="1" applyBorder="1" applyAlignment="1">
      <alignment vertical="top"/>
    </xf>
    <xf numFmtId="0" fontId="69" fillId="0" borderId="78" xfId="0" applyFont="1" applyFill="1" applyBorder="1" applyAlignment="1">
      <alignment horizontal="center" vertical="top"/>
    </xf>
    <xf numFmtId="0" fontId="69" fillId="0" borderId="78" xfId="0" applyFont="1" applyFill="1" applyBorder="1" applyAlignment="1">
      <alignment horizontal="left" vertical="top"/>
    </xf>
    <xf numFmtId="0" fontId="69" fillId="0" borderId="79" xfId="0" applyFont="1" applyFill="1" applyBorder="1" applyAlignment="1">
      <alignment horizontal="left" vertical="top"/>
    </xf>
    <xf numFmtId="0" fontId="68" fillId="0" borderId="80" xfId="0" applyFont="1" applyFill="1" applyBorder="1" applyAlignment="1">
      <alignment horizontal="left"/>
    </xf>
    <xf numFmtId="0" fontId="68" fillId="0" borderId="81" xfId="0" applyFont="1" applyFill="1" applyBorder="1" applyAlignment="1">
      <alignment horizontal="left"/>
    </xf>
    <xf numFmtId="0" fontId="52" fillId="0" borderId="82" xfId="0" applyFont="1" applyFill="1" applyBorder="1" applyAlignment="1">
      <alignment horizontal="left" vertical="top"/>
    </xf>
    <xf numFmtId="1" fontId="70" fillId="0" borderId="83" xfId="0" applyNumberFormat="1" applyFont="1" applyFill="1" applyBorder="1" applyAlignment="1">
      <alignment horizontal="center" vertical="top" shrinkToFit="1"/>
    </xf>
    <xf numFmtId="0" fontId="52" fillId="0" borderId="83" xfId="0" applyFont="1" applyFill="1" applyBorder="1" applyAlignment="1">
      <alignment horizontal="center" vertical="top"/>
    </xf>
    <xf numFmtId="182" fontId="70" fillId="0" borderId="83" xfId="0" applyNumberFormat="1" applyFont="1" applyFill="1" applyBorder="1" applyAlignment="1">
      <alignment horizontal="center" vertical="top" shrinkToFit="1"/>
    </xf>
    <xf numFmtId="183" fontId="70" fillId="0" borderId="83" xfId="0" applyNumberFormat="1" applyFont="1" applyFill="1" applyBorder="1" applyAlignment="1">
      <alignment horizontal="center" vertical="top" shrinkToFit="1"/>
    </xf>
    <xf numFmtId="0" fontId="52" fillId="0" borderId="84" xfId="0" applyFont="1" applyFill="1" applyBorder="1" applyAlignment="1">
      <alignment horizontal="left" vertical="top"/>
    </xf>
    <xf numFmtId="0" fontId="52" fillId="0" borderId="85" xfId="0" applyFont="1" applyFill="1" applyBorder="1" applyAlignment="1">
      <alignment horizontal="left" vertical="top"/>
    </xf>
    <xf numFmtId="1" fontId="70" fillId="0" borderId="86" xfId="0" applyNumberFormat="1" applyFont="1" applyFill="1" applyBorder="1" applyAlignment="1">
      <alignment horizontal="center" vertical="top" shrinkToFit="1"/>
    </xf>
    <xf numFmtId="0" fontId="52" fillId="0" borderId="86" xfId="0" applyFont="1" applyFill="1" applyBorder="1" applyAlignment="1">
      <alignment horizontal="center" vertical="top"/>
    </xf>
    <xf numFmtId="183" fontId="70" fillId="0" borderId="86" xfId="0" applyNumberFormat="1" applyFont="1" applyFill="1" applyBorder="1" applyAlignment="1">
      <alignment horizontal="center" vertical="top" shrinkToFit="1"/>
    </xf>
    <xf numFmtId="0" fontId="52" fillId="0" borderId="87" xfId="0" applyFont="1" applyFill="1" applyBorder="1" applyAlignment="1">
      <alignment horizontal="left" vertical="top"/>
    </xf>
    <xf numFmtId="0" fontId="68" fillId="0" borderId="85" xfId="0" applyFont="1" applyFill="1" applyBorder="1" applyAlignment="1">
      <alignment horizontal="left"/>
    </xf>
    <xf numFmtId="0" fontId="68" fillId="0" borderId="86" xfId="0" applyFont="1" applyFill="1" applyBorder="1" applyAlignment="1">
      <alignment horizontal="left"/>
    </xf>
    <xf numFmtId="0" fontId="68" fillId="0" borderId="87" xfId="0" applyFont="1" applyFill="1" applyBorder="1" applyAlignment="1">
      <alignment horizontal="left"/>
    </xf>
    <xf numFmtId="0" fontId="69" fillId="0" borderId="88" xfId="0" applyFont="1" applyFill="1" applyBorder="1" applyAlignment="1">
      <alignment horizontal="left" vertical="top"/>
    </xf>
    <xf numFmtId="0" fontId="68" fillId="0" borderId="89" xfId="0" applyFont="1" applyFill="1" applyBorder="1" applyAlignment="1">
      <alignment horizontal="left"/>
    </xf>
    <xf numFmtId="0" fontId="68" fillId="0" borderId="90" xfId="0" applyFont="1" applyFill="1" applyBorder="1" applyAlignment="1">
      <alignment horizontal="left"/>
    </xf>
    <xf numFmtId="3" fontId="70" fillId="0" borderId="83" xfId="0" applyNumberFormat="1" applyFont="1" applyFill="1" applyBorder="1" applyAlignment="1">
      <alignment horizontal="right" vertical="top" shrinkToFit="1"/>
    </xf>
    <xf numFmtId="184" fontId="70" fillId="0" borderId="83" xfId="0" applyNumberFormat="1" applyFont="1" applyFill="1" applyBorder="1" applyAlignment="1">
      <alignment horizontal="center" vertical="top" shrinkToFit="1"/>
    </xf>
    <xf numFmtId="3" fontId="70" fillId="0" borderId="86" xfId="0" applyNumberFormat="1" applyFont="1" applyFill="1" applyBorder="1" applyAlignment="1">
      <alignment horizontal="right" vertical="top" shrinkToFit="1"/>
    </xf>
    <xf numFmtId="184" fontId="70" fillId="0" borderId="86" xfId="0" applyNumberFormat="1" applyFont="1" applyFill="1" applyBorder="1" applyAlignment="1">
      <alignment horizontal="center" vertical="top" shrinkToFit="1"/>
    </xf>
    <xf numFmtId="0" fontId="52" fillId="0" borderId="85" xfId="0" applyFont="1" applyFill="1" applyBorder="1" applyAlignment="1">
      <alignment horizontal="left" vertical="center"/>
    </xf>
    <xf numFmtId="3" fontId="70" fillId="0" borderId="86" xfId="0" applyNumberFormat="1" applyFont="1" applyFill="1" applyBorder="1" applyAlignment="1">
      <alignment horizontal="right" vertical="center" shrinkToFit="1"/>
    </xf>
    <xf numFmtId="0" fontId="52" fillId="0" borderId="86" xfId="0" applyFont="1" applyFill="1" applyBorder="1" applyAlignment="1">
      <alignment horizontal="center" vertical="center"/>
    </xf>
    <xf numFmtId="184" fontId="70" fillId="0" borderId="86" xfId="0" applyNumberFormat="1" applyFont="1" applyFill="1" applyBorder="1" applyAlignment="1">
      <alignment horizontal="center" vertical="center" shrinkToFit="1"/>
    </xf>
    <xf numFmtId="183" fontId="70" fillId="0" borderId="86" xfId="0" applyNumberFormat="1" applyFont="1" applyFill="1" applyBorder="1" applyAlignment="1">
      <alignment horizontal="center" vertical="center" shrinkToFit="1"/>
    </xf>
    <xf numFmtId="0" fontId="52" fillId="0" borderId="85" xfId="0" applyFont="1" applyFill="1" applyBorder="1" applyAlignment="1">
      <alignment horizontal="left"/>
    </xf>
    <xf numFmtId="0" fontId="52" fillId="0" borderId="86" xfId="0" applyFont="1" applyFill="1" applyBorder="1" applyAlignment="1">
      <alignment horizontal="center"/>
    </xf>
    <xf numFmtId="183" fontId="70" fillId="0" borderId="86" xfId="0" applyNumberFormat="1" applyFont="1" applyFill="1" applyBorder="1" applyAlignment="1">
      <alignment horizontal="center" shrinkToFit="1"/>
    </xf>
    <xf numFmtId="0" fontId="52" fillId="0" borderId="79" xfId="0" applyFont="1" applyFill="1" applyBorder="1" applyAlignment="1">
      <alignment horizontal="left" vertical="top"/>
    </xf>
    <xf numFmtId="0" fontId="52" fillId="0" borderId="80" xfId="0" applyFont="1" applyFill="1" applyBorder="1" applyAlignment="1">
      <alignment horizontal="center" vertical="top"/>
    </xf>
    <xf numFmtId="184" fontId="70" fillId="0" borderId="80" xfId="0" applyNumberFormat="1" applyFont="1" applyFill="1" applyBorder="1" applyAlignment="1">
      <alignment horizontal="center" vertical="top" shrinkToFit="1"/>
    </xf>
    <xf numFmtId="183" fontId="70" fillId="0" borderId="80" xfId="0" applyNumberFormat="1" applyFont="1" applyFill="1" applyBorder="1" applyAlignment="1">
      <alignment horizontal="center" vertical="top" shrinkToFit="1"/>
    </xf>
    <xf numFmtId="0" fontId="52" fillId="0" borderId="81" xfId="0" applyFont="1" applyFill="1" applyBorder="1" applyAlignment="1">
      <alignment horizontal="left" vertical="top"/>
    </xf>
    <xf numFmtId="0" fontId="68" fillId="0" borderId="78" xfId="0" applyFont="1" applyFill="1" applyBorder="1" applyAlignment="1">
      <alignment horizontal="left"/>
    </xf>
    <xf numFmtId="183" fontId="70" fillId="0" borderId="78" xfId="0" applyNumberFormat="1" applyFont="1" applyFill="1" applyBorder="1" applyAlignment="1">
      <alignment horizontal="center" vertical="top" shrinkToFit="1"/>
    </xf>
    <xf numFmtId="0" fontId="69" fillId="8" borderId="78" xfId="0" applyFont="1" applyFill="1" applyBorder="1" applyAlignment="1">
      <alignment horizontal="left" vertical="top"/>
    </xf>
    <xf numFmtId="0" fontId="68" fillId="8" borderId="78" xfId="0" applyFont="1" applyFill="1" applyBorder="1" applyAlignment="1">
      <alignment horizontal="left"/>
    </xf>
    <xf numFmtId="182" fontId="70" fillId="8" borderId="78" xfId="0" applyNumberFormat="1" applyFont="1" applyFill="1" applyBorder="1" applyAlignment="1">
      <alignment horizontal="center" vertical="top" shrinkToFit="1"/>
    </xf>
    <xf numFmtId="44" fontId="68" fillId="0" borderId="0" xfId="1" applyFont="1" applyFill="1" applyBorder="1" applyAlignment="1">
      <alignment horizontal="left" vertical="top"/>
    </xf>
    <xf numFmtId="0" fontId="52" fillId="0" borderId="0" xfId="0" applyFont="1" applyFill="1" applyBorder="1" applyAlignment="1">
      <alignment vertical="top"/>
    </xf>
    <xf numFmtId="3" fontId="52" fillId="0" borderId="0" xfId="0" applyNumberFormat="1" applyFont="1" applyFill="1" applyBorder="1" applyAlignment="1">
      <alignment vertical="top"/>
    </xf>
    <xf numFmtId="9" fontId="68" fillId="0" borderId="0" xfId="2" applyFont="1" applyFill="1" applyBorder="1" applyAlignment="1">
      <alignment horizontal="left" vertical="top"/>
    </xf>
    <xf numFmtId="0" fontId="71" fillId="8" borderId="78" xfId="0" applyFont="1" applyFill="1" applyBorder="1" applyAlignment="1">
      <alignment horizontal="left" vertical="top"/>
    </xf>
    <xf numFmtId="0" fontId="71" fillId="8" borderId="78" xfId="0" applyFont="1" applyFill="1" applyBorder="1" applyAlignment="1">
      <alignment horizontal="left"/>
    </xf>
    <xf numFmtId="182" fontId="71" fillId="8" borderId="78" xfId="0" applyNumberFormat="1" applyFont="1" applyFill="1" applyBorder="1" applyAlignment="1">
      <alignment horizontal="center" vertical="top" shrinkToFit="1"/>
    </xf>
    <xf numFmtId="176" fontId="64" fillId="0" borderId="10" xfId="0" applyNumberFormat="1" applyFont="1" applyBorder="1"/>
    <xf numFmtId="176" fontId="64" fillId="0" borderId="10" xfId="0" applyNumberFormat="1" applyFont="1" applyFill="1" applyBorder="1"/>
    <xf numFmtId="0" fontId="64" fillId="0" borderId="10" xfId="0" applyFont="1" applyBorder="1"/>
    <xf numFmtId="1" fontId="70" fillId="0" borderId="86" xfId="0" applyNumberFormat="1" applyFont="1" applyFill="1" applyBorder="1" applyAlignment="1">
      <alignment horizontal="right" shrinkToFit="1"/>
    </xf>
    <xf numFmtId="1" fontId="70" fillId="0" borderId="86" xfId="0" applyNumberFormat="1" applyFont="1" applyFill="1" applyBorder="1" applyAlignment="1">
      <alignment horizontal="right" vertical="top" shrinkToFit="1"/>
    </xf>
    <xf numFmtId="0" fontId="68" fillId="0" borderId="86" xfId="0" applyFont="1" applyFill="1" applyBorder="1" applyAlignment="1">
      <alignment horizontal="right"/>
    </xf>
    <xf numFmtId="0" fontId="68" fillId="0" borderId="89" xfId="0" applyFont="1" applyFill="1" applyBorder="1" applyAlignment="1">
      <alignment horizontal="right"/>
    </xf>
    <xf numFmtId="1" fontId="70" fillId="0" borderId="80" xfId="0" applyNumberFormat="1" applyFont="1" applyFill="1" applyBorder="1" applyAlignment="1">
      <alignment horizontal="right" vertical="top" shrinkToFit="1"/>
    </xf>
    <xf numFmtId="176" fontId="0" fillId="0" borderId="0" xfId="0" applyNumberFormat="1"/>
    <xf numFmtId="165" fontId="0" fillId="0" borderId="0" xfId="0" applyNumberFormat="1" applyFont="1" applyFill="1" applyAlignment="1"/>
    <xf numFmtId="176" fontId="64" fillId="0" borderId="10" xfId="0" applyNumberFormat="1" applyFont="1" applyFill="1" applyBorder="1" applyAlignment="1"/>
    <xf numFmtId="0" fontId="24" fillId="33" borderId="10" xfId="0" applyFont="1" applyFill="1" applyBorder="1" applyAlignment="1">
      <alignment horizontal="center" vertical="center"/>
    </xf>
    <xf numFmtId="0" fontId="22" fillId="0" borderId="0" xfId="0" applyFont="1" applyBorder="1" applyAlignment="1">
      <alignment vertical="center" wrapText="1"/>
    </xf>
    <xf numFmtId="0" fontId="24" fillId="33" borderId="13" xfId="0" applyFont="1" applyFill="1" applyBorder="1" applyAlignment="1">
      <alignment horizontal="left" vertical="center" wrapText="1"/>
    </xf>
    <xf numFmtId="0" fontId="24" fillId="33" borderId="14"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6" fillId="0" borderId="10" xfId="0" applyFont="1" applyBorder="1" applyAlignment="1">
      <alignment horizontal="center"/>
    </xf>
    <xf numFmtId="0" fontId="0" fillId="0" borderId="50" xfId="0" applyFill="1" applyBorder="1" applyAlignment="1">
      <alignment wrapText="1"/>
    </xf>
    <xf numFmtId="0" fontId="0" fillId="0" borderId="34" xfId="0" applyFill="1" applyBorder="1" applyAlignment="1">
      <alignment wrapText="1"/>
    </xf>
    <xf numFmtId="0" fontId="0" fillId="0" borderId="16" xfId="0" applyFill="1" applyBorder="1" applyAlignment="1">
      <alignment wrapText="1"/>
    </xf>
    <xf numFmtId="0" fontId="0" fillId="0" borderId="62" xfId="0" applyFill="1" applyBorder="1" applyAlignment="1">
      <alignment horizontal="left"/>
    </xf>
    <xf numFmtId="0" fontId="0" fillId="0" borderId="34" xfId="0" applyFill="1" applyBorder="1" applyAlignment="1">
      <alignment horizontal="left"/>
    </xf>
    <xf numFmtId="0" fontId="0" fillId="0" borderId="16" xfId="0" applyFill="1" applyBorder="1" applyAlignment="1">
      <alignment horizontal="left"/>
    </xf>
    <xf numFmtId="0" fontId="63" fillId="0" borderId="50" xfId="0" applyFont="1" applyBorder="1" applyAlignment="1">
      <alignment horizontal="left"/>
    </xf>
    <xf numFmtId="0" fontId="63" fillId="0" borderId="34" xfId="0" applyFont="1" applyBorder="1" applyAlignment="1">
      <alignment horizontal="left"/>
    </xf>
    <xf numFmtId="0" fontId="63" fillId="0" borderId="16" xfId="0" applyFont="1" applyBorder="1" applyAlignment="1">
      <alignment horizontal="left"/>
    </xf>
    <xf numFmtId="0" fontId="20" fillId="0" borderId="50" xfId="45" applyBorder="1" applyAlignment="1">
      <alignment horizontal="left" wrapText="1"/>
    </xf>
    <xf numFmtId="0" fontId="20" fillId="0" borderId="16" xfId="45" applyBorder="1" applyAlignment="1">
      <alignment horizontal="left" wrapText="1"/>
    </xf>
    <xf numFmtId="0" fontId="0" fillId="0" borderId="50" xfId="0" applyFill="1" applyBorder="1" applyAlignment="1">
      <alignment horizontal="left"/>
    </xf>
    <xf numFmtId="0" fontId="0" fillId="0" borderId="50" xfId="0" applyFill="1" applyBorder="1" applyAlignment="1">
      <alignment horizontal="left" wrapText="1"/>
    </xf>
    <xf numFmtId="0" fontId="0" fillId="0" borderId="34" xfId="0" applyFill="1" applyBorder="1" applyAlignment="1">
      <alignment horizontal="left" wrapText="1"/>
    </xf>
    <xf numFmtId="0" fontId="0" fillId="0" borderId="16" xfId="0" applyFill="1" applyBorder="1" applyAlignment="1">
      <alignment horizontal="left" wrapText="1"/>
    </xf>
    <xf numFmtId="0" fontId="0" fillId="0" borderId="77" xfId="0" applyFill="1" applyBorder="1" applyAlignment="1">
      <alignment horizontal="left" wrapText="1"/>
    </xf>
    <xf numFmtId="0" fontId="0" fillId="0" borderId="35" xfId="0" applyFill="1" applyBorder="1" applyAlignment="1">
      <alignment horizontal="left" wrapText="1"/>
    </xf>
    <xf numFmtId="0" fontId="20" fillId="0" borderId="50" xfId="45" applyBorder="1" applyAlignment="1">
      <alignment horizontal="left"/>
    </xf>
    <xf numFmtId="0" fontId="20" fillId="0" borderId="34" xfId="45" applyBorder="1" applyAlignment="1">
      <alignment horizontal="left"/>
    </xf>
    <xf numFmtId="0" fontId="20" fillId="0" borderId="16" xfId="45" applyBorder="1" applyAlignment="1">
      <alignment horizontal="left"/>
    </xf>
    <xf numFmtId="0" fontId="0" fillId="0" borderId="10" xfId="0" applyBorder="1" applyAlignment="1">
      <alignment horizontal="left"/>
    </xf>
    <xf numFmtId="0" fontId="0" fillId="0" borderId="10" xfId="0" applyFont="1" applyFill="1" applyBorder="1" applyAlignment="1">
      <alignment horizontal="left"/>
    </xf>
    <xf numFmtId="0" fontId="0" fillId="0" borderId="13" xfId="0" applyFill="1" applyBorder="1" applyAlignment="1">
      <alignment horizontal="left" wrapText="1"/>
    </xf>
    <xf numFmtId="0" fontId="0" fillId="0" borderId="14" xfId="0" applyFill="1" applyBorder="1" applyAlignment="1">
      <alignment horizontal="left" wrapText="1"/>
    </xf>
    <xf numFmtId="0" fontId="0" fillId="0" borderId="15" xfId="0" applyFill="1" applyBorder="1" applyAlignment="1">
      <alignment horizontal="left" wrapText="1"/>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16" fillId="0" borderId="45" xfId="0" applyFont="1" applyBorder="1" applyAlignment="1">
      <alignment horizontal="center"/>
    </xf>
    <xf numFmtId="0" fontId="16" fillId="0" borderId="56" xfId="0" applyFont="1" applyBorder="1" applyAlignment="1">
      <alignment horizontal="center"/>
    </xf>
    <xf numFmtId="0" fontId="0" fillId="0" borderId="10" xfId="0" applyFill="1" applyBorder="1" applyAlignment="1">
      <alignment horizontal="left"/>
    </xf>
    <xf numFmtId="0" fontId="16" fillId="0" borderId="18" xfId="0" applyFont="1" applyFill="1" applyBorder="1" applyAlignment="1">
      <alignment horizontal="center"/>
    </xf>
    <xf numFmtId="0" fontId="16" fillId="0" borderId="19" xfId="0" applyFont="1" applyFill="1" applyBorder="1" applyAlignment="1">
      <alignment horizontal="center"/>
    </xf>
    <xf numFmtId="0" fontId="0" fillId="0" borderId="13" xfId="0" applyFill="1" applyBorder="1" applyAlignment="1">
      <alignment horizontal="left"/>
    </xf>
    <xf numFmtId="0" fontId="0" fillId="0" borderId="14" xfId="0" applyFill="1" applyBorder="1" applyAlignment="1">
      <alignment horizontal="left"/>
    </xf>
    <xf numFmtId="0" fontId="0" fillId="0" borderId="15" xfId="0" applyFill="1" applyBorder="1" applyAlignment="1">
      <alignment horizontal="left"/>
    </xf>
    <xf numFmtId="165" fontId="64" fillId="0" borderId="47" xfId="0" applyNumberFormat="1" applyFont="1" applyBorder="1" applyAlignment="1">
      <alignment horizontal="center"/>
    </xf>
    <xf numFmtId="165" fontId="64" fillId="0" borderId="46" xfId="0" applyNumberFormat="1" applyFont="1" applyBorder="1" applyAlignment="1">
      <alignment horizontal="center"/>
    </xf>
    <xf numFmtId="0" fontId="0" fillId="0" borderId="45" xfId="0" applyBorder="1" applyAlignment="1">
      <alignment horizontal="center"/>
    </xf>
    <xf numFmtId="0" fontId="0" fillId="0" borderId="47" xfId="0" applyBorder="1" applyAlignment="1">
      <alignment horizontal="center"/>
    </xf>
    <xf numFmtId="3" fontId="65" fillId="0" borderId="45" xfId="0" applyNumberFormat="1" applyFont="1" applyBorder="1" applyAlignment="1">
      <alignment horizontal="center"/>
    </xf>
    <xf numFmtId="3" fontId="65" fillId="0" borderId="47" xfId="0" applyNumberFormat="1" applyFont="1" applyBorder="1" applyAlignment="1">
      <alignment horizontal="center"/>
    </xf>
    <xf numFmtId="3" fontId="65" fillId="0" borderId="46" xfId="0" applyNumberFormat="1" applyFont="1" applyBorder="1" applyAlignment="1">
      <alignment horizontal="center"/>
    </xf>
    <xf numFmtId="0" fontId="16" fillId="0" borderId="39" xfId="0" applyFont="1" applyBorder="1" applyAlignment="1">
      <alignment horizontal="center" vertical="center" wrapText="1"/>
    </xf>
    <xf numFmtId="0" fontId="16" fillId="0" borderId="41" xfId="0" applyFont="1" applyBorder="1" applyAlignment="1">
      <alignment horizontal="center" vertical="center" wrapText="1"/>
    </xf>
    <xf numFmtId="3" fontId="65" fillId="0" borderId="18" xfId="0" applyNumberFormat="1" applyFont="1" applyBorder="1" applyAlignment="1">
      <alignment horizontal="center"/>
    </xf>
    <xf numFmtId="3" fontId="65" fillId="0" borderId="19" xfId="0" applyNumberFormat="1" applyFont="1" applyBorder="1" applyAlignment="1">
      <alignment horizontal="center"/>
    </xf>
    <xf numFmtId="0" fontId="16" fillId="0" borderId="69" xfId="0" applyFont="1" applyBorder="1" applyAlignment="1">
      <alignment horizontal="center" vertical="center" wrapText="1"/>
    </xf>
    <xf numFmtId="0" fontId="16" fillId="0" borderId="15" xfId="0" applyFont="1" applyBorder="1" applyAlignment="1">
      <alignment horizontal="center" vertical="center" wrapText="1"/>
    </xf>
    <xf numFmtId="3" fontId="16" fillId="0" borderId="38"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3" fontId="64" fillId="0" borderId="45" xfId="0" applyNumberFormat="1" applyFont="1" applyBorder="1" applyAlignment="1">
      <alignment horizontal="center"/>
    </xf>
    <xf numFmtId="3" fontId="64" fillId="0" borderId="47" xfId="0" applyNumberFormat="1" applyFont="1" applyBorder="1" applyAlignment="1">
      <alignment horizontal="center"/>
    </xf>
    <xf numFmtId="3" fontId="64" fillId="0" borderId="46" xfId="0" applyNumberFormat="1" applyFont="1" applyBorder="1" applyAlignment="1">
      <alignment horizontal="center"/>
    </xf>
    <xf numFmtId="3" fontId="65" fillId="0" borderId="36" xfId="0" applyNumberFormat="1" applyFont="1" applyBorder="1" applyAlignment="1">
      <alignment horizontal="center"/>
    </xf>
    <xf numFmtId="3" fontId="65" fillId="0" borderId="64" xfId="0" applyNumberFormat="1" applyFont="1" applyBorder="1" applyAlignment="1">
      <alignment horizontal="center"/>
    </xf>
    <xf numFmtId="3" fontId="65" fillId="0" borderId="65" xfId="0" applyNumberFormat="1" applyFont="1" applyBorder="1" applyAlignment="1">
      <alignment horizontal="center"/>
    </xf>
    <xf numFmtId="3" fontId="65" fillId="0" borderId="54" xfId="0" applyNumberFormat="1" applyFont="1" applyBorder="1" applyAlignment="1">
      <alignment horizontal="center"/>
    </xf>
    <xf numFmtId="0" fontId="62" fillId="0" borderId="29" xfId="0" applyNumberFormat="1" applyFont="1" applyBorder="1" applyAlignment="1">
      <alignment horizontal="left" vertical="top" wrapText="1"/>
    </xf>
    <xf numFmtId="0" fontId="62" fillId="0" borderId="21" xfId="0" applyNumberFormat="1" applyFont="1" applyBorder="1" applyAlignment="1">
      <alignment horizontal="center" vertical="center" wrapText="1"/>
    </xf>
    <xf numFmtId="0" fontId="61" fillId="0" borderId="0" xfId="0" applyNumberFormat="1" applyFont="1" applyAlignment="1">
      <alignment horizontal="center" vertical="center" wrapText="1"/>
    </xf>
    <xf numFmtId="0" fontId="61" fillId="0" borderId="51" xfId="0" applyNumberFormat="1" applyFont="1" applyBorder="1" applyAlignment="1">
      <alignment horizontal="center" vertical="center" wrapText="1"/>
    </xf>
    <xf numFmtId="0" fontId="61" fillId="0" borderId="23" xfId="0" applyNumberFormat="1" applyFont="1" applyBorder="1" applyAlignment="1">
      <alignment horizontal="center" vertical="center" wrapText="1"/>
    </xf>
    <xf numFmtId="0" fontId="61" fillId="0" borderId="25" xfId="0" applyNumberFormat="1" applyFont="1" applyBorder="1" applyAlignment="1">
      <alignment horizontal="center" vertical="center" wrapText="1"/>
    </xf>
    <xf numFmtId="0" fontId="61" fillId="0" borderId="48" xfId="0" applyNumberFormat="1" applyFont="1" applyBorder="1" applyAlignment="1">
      <alignment horizontal="center" vertical="center" wrapText="1"/>
    </xf>
    <xf numFmtId="0" fontId="61" fillId="0" borderId="53" xfId="0" applyNumberFormat="1" applyFont="1" applyBorder="1" applyAlignment="1">
      <alignment horizontal="center" vertical="center" wrapText="1"/>
    </xf>
    <xf numFmtId="0" fontId="61" fillId="0" borderId="26" xfId="0" applyNumberFormat="1" applyFont="1" applyBorder="1" applyAlignment="1">
      <alignment horizontal="center" vertical="center" wrapText="1"/>
    </xf>
    <xf numFmtId="0" fontId="61" fillId="0" borderId="52" xfId="0" applyNumberFormat="1" applyFont="1" applyBorder="1" applyAlignment="1">
      <alignment horizontal="center" vertical="top" wrapText="1"/>
    </xf>
    <xf numFmtId="0" fontId="61" fillId="0" borderId="22" xfId="0" applyNumberFormat="1" applyFont="1" applyBorder="1" applyAlignment="1">
      <alignment horizontal="center" vertical="top" wrapText="1"/>
    </xf>
    <xf numFmtId="0" fontId="61" fillId="0" borderId="52" xfId="0" applyNumberFormat="1" applyFont="1" applyBorder="1" applyAlignment="1">
      <alignment horizontal="center" vertical="center" wrapText="1"/>
    </xf>
    <xf numFmtId="0" fontId="61" fillId="0" borderId="22" xfId="0" applyNumberFormat="1" applyFont="1" applyBorder="1" applyAlignment="1">
      <alignment horizontal="center" vertical="center" wrapText="1"/>
    </xf>
    <xf numFmtId="0" fontId="61" fillId="0" borderId="24" xfId="0" applyNumberFormat="1" applyFont="1" applyBorder="1" applyAlignment="1">
      <alignment horizontal="center" vertical="center" wrapText="1"/>
    </xf>
  </cellXfs>
  <cellStyles count="217">
    <cellStyle name="‡" xfId="51"/>
    <cellStyle name="20% - Accent1" xfId="21" builtinId="30" customBuiltin="1"/>
    <cellStyle name="20% - Accent1 2" xfId="52"/>
    <cellStyle name="20% - Accent2" xfId="25" builtinId="34" customBuiltin="1"/>
    <cellStyle name="20% - Accent2 2" xfId="53"/>
    <cellStyle name="20% - Accent3" xfId="29" builtinId="38" customBuiltin="1"/>
    <cellStyle name="20% - Accent3 2" xfId="54"/>
    <cellStyle name="20% - Accent4" xfId="33" builtinId="42" customBuiltin="1"/>
    <cellStyle name="20% - Accent4 2" xfId="55"/>
    <cellStyle name="20% - Accent5" xfId="37" builtinId="46" customBuiltin="1"/>
    <cellStyle name="20% - Accent5 2" xfId="56"/>
    <cellStyle name="20% - Accent6" xfId="41" builtinId="50" customBuiltin="1"/>
    <cellStyle name="20% - Accent6 2" xfId="57"/>
    <cellStyle name="40% - Accent1" xfId="22" builtinId="31" customBuiltin="1"/>
    <cellStyle name="40% - Accent1 2" xfId="58"/>
    <cellStyle name="40% - Accent2" xfId="26" builtinId="35" customBuiltin="1"/>
    <cellStyle name="40% - Accent2 2" xfId="59"/>
    <cellStyle name="40% - Accent3" xfId="30" builtinId="39" customBuiltin="1"/>
    <cellStyle name="40% - Accent3 2" xfId="60"/>
    <cellStyle name="40% - Accent4" xfId="34" builtinId="43" customBuiltin="1"/>
    <cellStyle name="40% - Accent4 2" xfId="61"/>
    <cellStyle name="40% - Accent5" xfId="38" builtinId="47" customBuiltin="1"/>
    <cellStyle name="40% - Accent5 2" xfId="62"/>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2.Heading1" xfId="64"/>
    <cellStyle name="Accent1" xfId="20" builtinId="29" customBuiltin="1"/>
    <cellStyle name="Accent1 - 20%" xfId="65"/>
    <cellStyle name="Accent1 - 40%" xfId="66"/>
    <cellStyle name="Accent1 - 60%" xfId="67"/>
    <cellStyle name="Accent2" xfId="24" builtinId="33" customBuiltin="1"/>
    <cellStyle name="Accent2 - 20%" xfId="68"/>
    <cellStyle name="Accent2 - 40%" xfId="69"/>
    <cellStyle name="Accent2 - 60%" xfId="70"/>
    <cellStyle name="Accent3" xfId="28" builtinId="37" customBuiltin="1"/>
    <cellStyle name="Accent3 - 20%" xfId="71"/>
    <cellStyle name="Accent3 - 40%" xfId="72"/>
    <cellStyle name="Accent3 - 60%" xfId="73"/>
    <cellStyle name="Accent4" xfId="32" builtinId="41" customBuiltin="1"/>
    <cellStyle name="Accent4 - 20%" xfId="74"/>
    <cellStyle name="Accent4 - 40%" xfId="75"/>
    <cellStyle name="Accent4 - 60%" xfId="76"/>
    <cellStyle name="Accent5" xfId="36" builtinId="45" customBuiltin="1"/>
    <cellStyle name="Accent5 - 20%" xfId="77"/>
    <cellStyle name="Accent5 - 40%" xfId="78"/>
    <cellStyle name="Accent5 - 60%" xfId="79"/>
    <cellStyle name="Accent6" xfId="40" builtinId="49" customBuiltin="1"/>
    <cellStyle name="Accent6 - 20%" xfId="80"/>
    <cellStyle name="Accent6 - 40%" xfId="81"/>
    <cellStyle name="Accent6 - 60%" xfId="82"/>
    <cellStyle name="Bad" xfId="9" builtinId="27" customBuiltin="1"/>
    <cellStyle name="Calculation" xfId="13" builtinId="22" customBuiltin="1"/>
    <cellStyle name="Check Cell" xfId="15" builtinId="23" customBuiltin="1"/>
    <cellStyle name="Comma" xfId="48" builtinId="3"/>
    <cellStyle name="Comma 10" xfId="83"/>
    <cellStyle name="Comma 2" xfId="46"/>
    <cellStyle name="Comma 2 2" xfId="84"/>
    <cellStyle name="Comma 2 2 2" xfId="85"/>
    <cellStyle name="Comma 2 3" xfId="86"/>
    <cellStyle name="Comma 2 4" xfId="87"/>
    <cellStyle name="Comma 3" xfId="88"/>
    <cellStyle name="Comma 3 2" xfId="89"/>
    <cellStyle name="Comma 4" xfId="90"/>
    <cellStyle name="Comma 4 2" xfId="91"/>
    <cellStyle name="Comma 5" xfId="92"/>
    <cellStyle name="Comma 6" xfId="93"/>
    <cellStyle name="Comma 7" xfId="94"/>
    <cellStyle name="Comma 8" xfId="95"/>
    <cellStyle name="Comma 9" xfId="96"/>
    <cellStyle name="Currency" xfId="1" builtinId="4"/>
    <cellStyle name="Currency 2" xfId="97"/>
    <cellStyle name="Currency 2 2" xfId="98"/>
    <cellStyle name="Currency 3" xfId="99"/>
    <cellStyle name="Currency 3 2" xfId="100"/>
    <cellStyle name="Currency 4" xfId="101"/>
    <cellStyle name="Currency 5" xfId="102"/>
    <cellStyle name="Date" xfId="103"/>
    <cellStyle name="Emphasis 1" xfId="104"/>
    <cellStyle name="Emphasis 2" xfId="105"/>
    <cellStyle name="Emphasis 3" xfId="106"/>
    <cellStyle name="Explanatory Text" xfId="18" builtinId="53" customBuiltin="1"/>
    <cellStyle name="Fixed" xfId="107"/>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eading1" xfId="108"/>
    <cellStyle name="Heading2" xfId="109"/>
    <cellStyle name="Hyperlink" xfId="45" builtinId="8"/>
    <cellStyle name="Hyperlink 2" xfId="49"/>
    <cellStyle name="Hyperlink 2 2" xfId="110"/>
    <cellStyle name="Input" xfId="11" builtinId="20" customBuiltin="1"/>
    <cellStyle name="Linked Cell" xfId="14" builtinId="24" customBuiltin="1"/>
    <cellStyle name="Milliers 2" xfId="111"/>
    <cellStyle name="Monétaire 2" xfId="112"/>
    <cellStyle name="Neutral" xfId="10" builtinId="28" customBuiltin="1"/>
    <cellStyle name="Normal" xfId="0" builtinId="0"/>
    <cellStyle name="Normal - Style1" xfId="113"/>
    <cellStyle name="Normal - Style2" xfId="114"/>
    <cellStyle name="Normal - Style3" xfId="115"/>
    <cellStyle name="Normal - Style4" xfId="116"/>
    <cellStyle name="Normal - Style5" xfId="117"/>
    <cellStyle name="Normal - Style6" xfId="118"/>
    <cellStyle name="Normal - Style7" xfId="119"/>
    <cellStyle name="Normal - Style8" xfId="120"/>
    <cellStyle name="Normal 10" xfId="121"/>
    <cellStyle name="Normal 11" xfId="122"/>
    <cellStyle name="Normal 12" xfId="123"/>
    <cellStyle name="Normal 13" xfId="124"/>
    <cellStyle name="Normal 14" xfId="125"/>
    <cellStyle name="Normal 15" xfId="126"/>
    <cellStyle name="Normal 16" xfId="127"/>
    <cellStyle name="Normal 17" xfId="128"/>
    <cellStyle name="Normal 18" xfId="216"/>
    <cellStyle name="Normal 2" xfId="44"/>
    <cellStyle name="Normal 2 2" xfId="129"/>
    <cellStyle name="Normal 2 2 2" xfId="130"/>
    <cellStyle name="Normal 2 2 3" xfId="131"/>
    <cellStyle name="Normal 2 2 4" xfId="132"/>
    <cellStyle name="Normal 2 3" xfId="133"/>
    <cellStyle name="Normal 2 3 2" xfId="134"/>
    <cellStyle name="Normal 28" xfId="135"/>
    <cellStyle name="Normal 28 2" xfId="136"/>
    <cellStyle name="Normal 3" xfId="47"/>
    <cellStyle name="Normal 3 2" xfId="137"/>
    <cellStyle name="Normal 3 3" xfId="138"/>
    <cellStyle name="Normal 3 3 2" xfId="139"/>
    <cellStyle name="Normal 32" xfId="140"/>
    <cellStyle name="Normal 32 2" xfId="141"/>
    <cellStyle name="Normal 34" xfId="142"/>
    <cellStyle name="Normal 34 2" xfId="143"/>
    <cellStyle name="Normal 36" xfId="144"/>
    <cellStyle name="Normal 36 2" xfId="145"/>
    <cellStyle name="Normal 4" xfId="50"/>
    <cellStyle name="Normal 4 2" xfId="146"/>
    <cellStyle name="Normal 42" xfId="147"/>
    <cellStyle name="Normal 42 2" xfId="148"/>
    <cellStyle name="Normal 49" xfId="149"/>
    <cellStyle name="Normal 49 2" xfId="150"/>
    <cellStyle name="Normal 49 3" xfId="151"/>
    <cellStyle name="Normal 5" xfId="152"/>
    <cellStyle name="Normal 5 2" xfId="153"/>
    <cellStyle name="Normal 5 3" xfId="154"/>
    <cellStyle name="Normal 6" xfId="155"/>
    <cellStyle name="Normal 69 2" xfId="156"/>
    <cellStyle name="Normal 7" xfId="157"/>
    <cellStyle name="Normal 70" xfId="158"/>
    <cellStyle name="Normal 70 2" xfId="159"/>
    <cellStyle name="Normal 70 3" xfId="160"/>
    <cellStyle name="Normal 8" xfId="161"/>
    <cellStyle name="Normal 9" xfId="162"/>
    <cellStyle name="Note" xfId="17" builtinId="10" customBuiltin="1"/>
    <cellStyle name="Note 2" xfId="163"/>
    <cellStyle name="Output" xfId="12" builtinId="21" customBuiltin="1"/>
    <cellStyle name="Percent" xfId="2" builtinId="5"/>
    <cellStyle name="Percent 2" xfId="164"/>
    <cellStyle name="Percent 2 2" xfId="165"/>
    <cellStyle name="Percent 2 3" xfId="166"/>
    <cellStyle name="Percent 2 3 2" xfId="167"/>
    <cellStyle name="Percent 3" xfId="168"/>
    <cellStyle name="Percent 4" xfId="169"/>
    <cellStyle name="Pourcentage 2" xfId="170"/>
    <cellStyle name="SAPBEXaggData" xfId="171"/>
    <cellStyle name="SAPBEXaggDataEmph" xfId="172"/>
    <cellStyle name="SAPBEXaggItem" xfId="173"/>
    <cellStyle name="SAPBEXaggItemX" xfId="174"/>
    <cellStyle name="SAPBEXchaText" xfId="175"/>
    <cellStyle name="SAPBEXexcBad7" xfId="176"/>
    <cellStyle name="SAPBEXexcBad8" xfId="177"/>
    <cellStyle name="SAPBEXexcBad9" xfId="178"/>
    <cellStyle name="SAPBEXexcCritical4" xfId="179"/>
    <cellStyle name="SAPBEXexcCritical5" xfId="180"/>
    <cellStyle name="SAPBEXexcCritical6" xfId="181"/>
    <cellStyle name="SAPBEXexcGood1" xfId="182"/>
    <cellStyle name="SAPBEXexcGood2" xfId="183"/>
    <cellStyle name="SAPBEXexcGood3" xfId="184"/>
    <cellStyle name="SAPBEXfilterDrill" xfId="185"/>
    <cellStyle name="SAPBEXfilterItem" xfId="186"/>
    <cellStyle name="SAPBEXfilterText" xfId="187"/>
    <cellStyle name="SAPBEXformats" xfId="188"/>
    <cellStyle name="SAPBEXheaderItem" xfId="189"/>
    <cellStyle name="SAPBEXheaderText" xfId="190"/>
    <cellStyle name="SAPBEXHLevel0" xfId="191"/>
    <cellStyle name="SAPBEXHLevel0X" xfId="192"/>
    <cellStyle name="SAPBEXHLevel1" xfId="193"/>
    <cellStyle name="SAPBEXHLevel1X" xfId="194"/>
    <cellStyle name="SAPBEXHLevel2" xfId="195"/>
    <cellStyle name="SAPBEXHLevel2X" xfId="196"/>
    <cellStyle name="SAPBEXHLevel3" xfId="197"/>
    <cellStyle name="SAPBEXHLevel3X" xfId="198"/>
    <cellStyle name="SAPBEXinputData" xfId="199"/>
    <cellStyle name="SAPBEXItemHeader" xfId="200"/>
    <cellStyle name="SAPBEXresData" xfId="201"/>
    <cellStyle name="SAPBEXresDataEmph" xfId="202"/>
    <cellStyle name="SAPBEXresItem" xfId="203"/>
    <cellStyle name="SAPBEXresItemX" xfId="204"/>
    <cellStyle name="SAPBEXstdData" xfId="205"/>
    <cellStyle name="SAPBEXstdDataEmph" xfId="206"/>
    <cellStyle name="SAPBEXstdItem" xfId="207"/>
    <cellStyle name="SAPBEXstdItemX" xfId="208"/>
    <cellStyle name="SAPBEXtitle" xfId="209"/>
    <cellStyle name="SAPBEXunassignedItem" xfId="210"/>
    <cellStyle name="SAPBEXundefined" xfId="211"/>
    <cellStyle name="Sheet Title" xfId="212"/>
    <cellStyle name="Source Text" xfId="213"/>
    <cellStyle name="Title" xfId="3" builtinId="15" customBuiltin="1"/>
    <cellStyle name="Title 2" xfId="215"/>
    <cellStyle name="Total" xfId="19" builtinId="25" customBuiltin="1"/>
    <cellStyle name="Warning Text" xfId="16" builtinId="11" customBuiltin="1"/>
    <cellStyle name="Y.check" xfId="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FS\Exposure%20Packet%20as%20of%20February%202003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CONTROLLER\Plan\Debt1\Debt\Other\UAM_2750%20FY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MN\MN%20-%20BNSF%20TIGER%202014\400-Technical\402%20BCA\New%20Analysis%20Network%20Grade%20Crossings\MGCAM12032009%20-%20Test42614_Staples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CONTROLLER\AcctFin%20Report\Internal%20Rptg\CBS\2009\4th%20Quarter\CBS%20-%20Q4%20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CONTROLLER\Property%20Accounting\Reporting%20&amp;%20Analysis\Annual%20Reports\2006\R-1\330\Diverted%20W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ocuments%20and%20Settings\b145489\Local%20Settings\Temporary%20Internet%20Files\OLKB2\Purchase%20Accounting%20Run%20Off%2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WINNT\Loco%20Depr%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Current\CurrentProperty\2006%20Depr%20Re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Portfolio Selling Costs"/>
      <sheetName val="A-2 Asset Disposition - Road"/>
      <sheetName val="A-2A Equipment Disposition"/>
      <sheetName val="A-2B Asset Disposition - Equip"/>
      <sheetName val="A-2B Equipment Disposition"/>
      <sheetName val="A-2C Amory South"/>
      <sheetName val="A-3 Star Lake Railroad"/>
      <sheetName val="A-4 At&amp;T Easement Refund"/>
      <sheetName val="A-5 Loco Overhal Accrual"/>
      <sheetName val="A-5a Overhaul Accrl"/>
      <sheetName val="A-6 CBM"/>
      <sheetName val="A-6a CBM Accounting Issues"/>
      <sheetName val="A-7 Depreciation Expense"/>
      <sheetName val="A-7a 2003 Depreciation"/>
      <sheetName val="A-8 Depr Rate Study"/>
      <sheetName val="A-7c Road Retirements"/>
      <sheetName val="A-7d Equip Retirements"/>
      <sheetName val="A-9 ARO"/>
      <sheetName val="A-10 Easement Sales"/>
      <sheetName val="A-11 Balance Sheet Recons"/>
      <sheetName val="A-11a Balance Sheet Recons"/>
      <sheetName val="Data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1">
          <cell r="B11">
            <v>2016</v>
          </cell>
          <cell r="C11">
            <v>11</v>
          </cell>
          <cell r="D11" t="str">
            <v>PROPERTY - PURCHASE ACCOUNTING ADJ</v>
          </cell>
          <cell r="E11" t="str">
            <v>JLN</v>
          </cell>
          <cell r="F11">
            <v>1475975340.6400001</v>
          </cell>
          <cell r="G11">
            <v>1475975340.6400001</v>
          </cell>
          <cell r="I11">
            <v>0</v>
          </cell>
          <cell r="J11" t="str">
            <v>Amortization Schedule</v>
          </cell>
        </row>
        <row r="12">
          <cell r="B12">
            <v>2150</v>
          </cell>
          <cell r="C12">
            <v>11</v>
          </cell>
          <cell r="D12" t="str">
            <v>CAPITALIZED LEASES - PASCO FUELING FACILITY</v>
          </cell>
          <cell r="E12" t="str">
            <v>LMH</v>
          </cell>
          <cell r="F12">
            <v>1159011</v>
          </cell>
          <cell r="G12">
            <v>1159011</v>
          </cell>
          <cell r="I12">
            <v>0</v>
          </cell>
          <cell r="J12" t="str">
            <v>No activity recorded until retirement; history.</v>
          </cell>
        </row>
        <row r="13">
          <cell r="B13">
            <v>2151</v>
          </cell>
          <cell r="C13">
            <v>11</v>
          </cell>
          <cell r="D13" t="str">
            <v>CAPITALIZED LEASES - EQUIPMENT</v>
          </cell>
          <cell r="E13" t="str">
            <v>LMH</v>
          </cell>
          <cell r="F13">
            <v>20643026.460000001</v>
          </cell>
          <cell r="G13">
            <v>20643026.460000001</v>
          </cell>
          <cell r="I13">
            <v>0</v>
          </cell>
          <cell r="J13" t="str">
            <v>No activity recorded until retirement; history.</v>
          </cell>
        </row>
        <row r="14">
          <cell r="B14">
            <v>2152</v>
          </cell>
          <cell r="C14">
            <v>11</v>
          </cell>
          <cell r="D14" t="str">
            <v>CAPITALIZED LEASES - BN DOCK</v>
          </cell>
          <cell r="E14" t="str">
            <v>JLN</v>
          </cell>
          <cell r="F14">
            <v>8400000</v>
          </cell>
          <cell r="G14">
            <v>8400000</v>
          </cell>
          <cell r="I14">
            <v>0</v>
          </cell>
          <cell r="J14" t="str">
            <v>Amortization Schedule</v>
          </cell>
        </row>
        <row r="15">
          <cell r="B15">
            <v>2153</v>
          </cell>
          <cell r="C15">
            <v>11</v>
          </cell>
          <cell r="D15" t="str">
            <v>CAPITALIZED LEASES - SIDLOADER</v>
          </cell>
          <cell r="E15" t="str">
            <v>HKL</v>
          </cell>
          <cell r="F15">
            <v>629303</v>
          </cell>
          <cell r="G15">
            <v>629303</v>
          </cell>
          <cell r="I15">
            <v>0</v>
          </cell>
          <cell r="J15" t="str">
            <v>Amortization Schedule</v>
          </cell>
        </row>
        <row r="16">
          <cell r="B16">
            <v>2154</v>
          </cell>
          <cell r="C16">
            <v>11</v>
          </cell>
          <cell r="D16" t="str">
            <v>CAPITALIZED LEASES - JOLIET ARSENAL</v>
          </cell>
          <cell r="E16" t="str">
            <v>LMH</v>
          </cell>
          <cell r="F16">
            <v>138231000</v>
          </cell>
          <cell r="G16">
            <v>138231000</v>
          </cell>
          <cell r="I16">
            <v>0</v>
          </cell>
          <cell r="J16" t="str">
            <v>Amortization Schedule</v>
          </cell>
        </row>
        <row r="17">
          <cell r="B17">
            <v>2165</v>
          </cell>
          <cell r="C17">
            <v>11</v>
          </cell>
          <cell r="D17" t="str">
            <v>CAPITALIZED LEASES - LOCOMOTIVES</v>
          </cell>
          <cell r="E17" t="str">
            <v>HKL</v>
          </cell>
          <cell r="F17">
            <v>1198965775</v>
          </cell>
          <cell r="G17">
            <v>1198965775</v>
          </cell>
          <cell r="I17">
            <v>0</v>
          </cell>
          <cell r="J17" t="str">
            <v>Mechanical's Forecast</v>
          </cell>
        </row>
        <row r="18">
          <cell r="B18" t="str">
            <v>2180</v>
          </cell>
          <cell r="C18">
            <v>11</v>
          </cell>
          <cell r="D18" t="str">
            <v>CAPITALIZATION OF INT ROAD</v>
          </cell>
          <cell r="E18" t="str">
            <v>JLN</v>
          </cell>
          <cell r="F18">
            <v>164570221.06</v>
          </cell>
          <cell r="G18">
            <v>164570221.06</v>
          </cell>
          <cell r="I18">
            <v>0</v>
          </cell>
          <cell r="J18" t="str">
            <v>Amortization Schedule</v>
          </cell>
        </row>
        <row r="19">
          <cell r="B19" t="str">
            <v>2181</v>
          </cell>
          <cell r="C19">
            <v>11</v>
          </cell>
          <cell r="D19" t="str">
            <v>CAPITALIZATION OF INT EQPM</v>
          </cell>
          <cell r="E19" t="str">
            <v>JLN</v>
          </cell>
          <cell r="F19">
            <v>4569684.6399999997</v>
          </cell>
          <cell r="G19">
            <v>4569684.6399999997</v>
          </cell>
          <cell r="I19">
            <v>0</v>
          </cell>
          <cell r="J19" t="str">
            <v>Amortization Schedule</v>
          </cell>
        </row>
        <row r="20">
          <cell r="B20" t="str">
            <v>2190</v>
          </cell>
          <cell r="C20">
            <v>11</v>
          </cell>
          <cell r="D20" t="str">
            <v>AMORT OF CAPITALIZED INT-RD</v>
          </cell>
          <cell r="E20" t="str">
            <v>JLN</v>
          </cell>
          <cell r="F20">
            <v>-47740887.450000003</v>
          </cell>
          <cell r="G20">
            <v>-47740887.450000003</v>
          </cell>
          <cell r="I20">
            <v>0</v>
          </cell>
          <cell r="J20" t="str">
            <v>Amortization Schedule</v>
          </cell>
        </row>
        <row r="21">
          <cell r="B21" t="str">
            <v>2191</v>
          </cell>
          <cell r="C21">
            <v>11</v>
          </cell>
          <cell r="D21" t="str">
            <v>AMORT OF CAPITALIZED INT -EQ</v>
          </cell>
          <cell r="E21" t="str">
            <v>JLN</v>
          </cell>
          <cell r="F21">
            <v>-3379385.94</v>
          </cell>
          <cell r="G21">
            <v>-3379385.94</v>
          </cell>
          <cell r="I21">
            <v>0</v>
          </cell>
          <cell r="J21" t="str">
            <v>Amortization Schedule</v>
          </cell>
        </row>
        <row r="22">
          <cell r="B22">
            <v>2329</v>
          </cell>
          <cell r="C22">
            <v>11</v>
          </cell>
          <cell r="D22" t="str">
            <v>DEPRECIATION - PURCHASE ACCTG ADJ</v>
          </cell>
          <cell r="E22" t="str">
            <v>JLN</v>
          </cell>
          <cell r="F22">
            <v>1301601706.1400001</v>
          </cell>
          <cell r="G22">
            <v>1301601706.1400001</v>
          </cell>
          <cell r="I22">
            <v>0</v>
          </cell>
          <cell r="J22" t="str">
            <v>Schedule</v>
          </cell>
        </row>
        <row r="23">
          <cell r="B23" t="str">
            <v>2650</v>
          </cell>
          <cell r="C23">
            <v>8</v>
          </cell>
          <cell r="D23" t="str">
            <v>OTHER TAX PLANNING INVESTMENTS</v>
          </cell>
          <cell r="E23" t="str">
            <v>LMH</v>
          </cell>
          <cell r="F23">
            <v>22906207.09</v>
          </cell>
          <cell r="G23">
            <v>22906207.09</v>
          </cell>
          <cell r="I23">
            <v>0</v>
          </cell>
          <cell r="J23" t="str">
            <v>Capital, Apex, Tax, and Property magt. Forecast</v>
          </cell>
        </row>
        <row r="24">
          <cell r="B24">
            <v>2651</v>
          </cell>
          <cell r="C24">
            <v>8</v>
          </cell>
          <cell r="D24" t="str">
            <v>LIKE-KIND EXCHANGE PROPERTIES</v>
          </cell>
          <cell r="E24" t="str">
            <v>LMH</v>
          </cell>
          <cell r="F24">
            <v>0</v>
          </cell>
          <cell r="G24">
            <v>0</v>
          </cell>
          <cell r="I24">
            <v>0</v>
          </cell>
          <cell r="J24" t="str">
            <v>History</v>
          </cell>
        </row>
        <row r="25">
          <cell r="B25">
            <v>2652</v>
          </cell>
          <cell r="C25">
            <v>8</v>
          </cell>
          <cell r="D25" t="str">
            <v>EQUIPMENT INVESTING ACTIVITY</v>
          </cell>
          <cell r="E25" t="str">
            <v>HKL</v>
          </cell>
          <cell r="F25">
            <v>168253.2</v>
          </cell>
          <cell r="G25">
            <v>168253.2</v>
          </cell>
          <cell r="I25">
            <v>0</v>
          </cell>
          <cell r="J25" t="str">
            <v>Financing schedules</v>
          </cell>
        </row>
        <row r="26">
          <cell r="B26">
            <v>2657</v>
          </cell>
          <cell r="C26">
            <v>8</v>
          </cell>
          <cell r="D26" t="str">
            <v>GE EQUIPMENT VOUCHERS</v>
          </cell>
          <cell r="E26" t="str">
            <v>HKL</v>
          </cell>
          <cell r="F26">
            <v>3701845</v>
          </cell>
          <cell r="G26">
            <v>3701845</v>
          </cell>
          <cell r="I26">
            <v>0</v>
          </cell>
          <cell r="J26" t="str">
            <v>Interest Schedule</v>
          </cell>
        </row>
        <row r="27">
          <cell r="B27">
            <v>2811</v>
          </cell>
          <cell r="C27">
            <v>9</v>
          </cell>
          <cell r="D27" t="str">
            <v>APEX ASSETS</v>
          </cell>
          <cell r="E27" t="str">
            <v>LMH</v>
          </cell>
          <cell r="F27">
            <v>18024796.41</v>
          </cell>
          <cell r="I27">
            <v>6583737</v>
          </cell>
          <cell r="J27" t="str">
            <v>Land reconciliation, APEX Summary, APEX Forecast</v>
          </cell>
        </row>
        <row r="28">
          <cell r="B28">
            <v>2902</v>
          </cell>
          <cell r="C28">
            <v>8</v>
          </cell>
          <cell r="D28" t="str">
            <v>OTHER EXPEND. ON NON-RAIL PROPERTY</v>
          </cell>
          <cell r="E28" t="str">
            <v>LMH</v>
          </cell>
          <cell r="F28">
            <v>39328559.509999998</v>
          </cell>
          <cell r="G28">
            <v>39328559.509999998</v>
          </cell>
          <cell r="I28">
            <v>0</v>
          </cell>
          <cell r="J28" t="str">
            <v>Schedule</v>
          </cell>
        </row>
        <row r="29">
          <cell r="B29">
            <v>2907</v>
          </cell>
          <cell r="C29">
            <v>9</v>
          </cell>
          <cell r="D29" t="str">
            <v>CAPITAL LEASE - ARGENTINE FLYOVER</v>
          </cell>
          <cell r="E29" t="str">
            <v>LMH</v>
          </cell>
          <cell r="F29">
            <v>15795289.48</v>
          </cell>
          <cell r="G29">
            <v>15795289.48</v>
          </cell>
          <cell r="I29">
            <v>0</v>
          </cell>
          <cell r="J29" t="str">
            <v>Schedule</v>
          </cell>
        </row>
        <row r="30">
          <cell r="B30" t="str">
            <v>340E</v>
          </cell>
          <cell r="C30">
            <v>14</v>
          </cell>
          <cell r="D30" t="str">
            <v>PORTFOLIO SELLING COSTS</v>
          </cell>
          <cell r="E30" t="str">
            <v>DLB</v>
          </cell>
          <cell r="F30">
            <v>1522235.48</v>
          </cell>
          <cell r="G30">
            <v>1522235.48</v>
          </cell>
          <cell r="I30">
            <v>0</v>
          </cell>
          <cell r="J30" t="str">
            <v>History, AP Millennium Query</v>
          </cell>
        </row>
        <row r="31">
          <cell r="B31" t="str">
            <v>340L</v>
          </cell>
          <cell r="C31">
            <v>14</v>
          </cell>
          <cell r="D31" t="str">
            <v>FIBER OPTIC SELLING COSTS</v>
          </cell>
          <cell r="E31" t="str">
            <v>DLB</v>
          </cell>
          <cell r="F31">
            <v>0</v>
          </cell>
          <cell r="G31">
            <v>0</v>
          </cell>
          <cell r="I31">
            <v>0</v>
          </cell>
          <cell r="J31" t="str">
            <v>History, AP Millennium Query</v>
          </cell>
        </row>
        <row r="32">
          <cell r="B32">
            <v>3401</v>
          </cell>
          <cell r="C32">
            <v>18</v>
          </cell>
          <cell r="D32" t="str">
            <v>LOCOMOTIVE FREIGHT CAR PURCHASES</v>
          </cell>
          <cell r="E32" t="str">
            <v>HKL</v>
          </cell>
          <cell r="F32">
            <v>0</v>
          </cell>
          <cell r="G32">
            <v>0</v>
          </cell>
          <cell r="I32">
            <v>0</v>
          </cell>
          <cell r="J32" t="str">
            <v>Financing schedules, invoices</v>
          </cell>
        </row>
        <row r="33">
          <cell r="B33">
            <v>3475</v>
          </cell>
          <cell r="C33">
            <v>16</v>
          </cell>
          <cell r="D33" t="str">
            <v>LOCOMOTIVE LEASES - SHORT TERM</v>
          </cell>
          <cell r="E33" t="str">
            <v>HKL</v>
          </cell>
          <cell r="F33">
            <v>8373388</v>
          </cell>
          <cell r="G33">
            <v>8373387</v>
          </cell>
          <cell r="I33">
            <v>1</v>
          </cell>
          <cell r="J33" t="str">
            <v>Forecast, invoices</v>
          </cell>
        </row>
        <row r="34">
          <cell r="B34">
            <v>3477</v>
          </cell>
          <cell r="C34">
            <v>16</v>
          </cell>
          <cell r="D34" t="str">
            <v>LOCOMOTIVE LEASES - CURRENT</v>
          </cell>
          <cell r="E34" t="str">
            <v>HKL</v>
          </cell>
          <cell r="F34">
            <v>35750894</v>
          </cell>
          <cell r="G34">
            <v>35750894</v>
          </cell>
          <cell r="I34">
            <v>0</v>
          </cell>
          <cell r="J34" t="str">
            <v>Forecast, invoices</v>
          </cell>
        </row>
        <row r="35">
          <cell r="B35" t="str">
            <v>3920</v>
          </cell>
          <cell r="C35">
            <v>17</v>
          </cell>
          <cell r="D35" t="str">
            <v>LEASE OVERHAUL LIABILITY - CURRENT</v>
          </cell>
          <cell r="E35" t="str">
            <v>HKL</v>
          </cell>
          <cell r="F35">
            <v>-43961530</v>
          </cell>
          <cell r="G35">
            <v>-43961530</v>
          </cell>
          <cell r="I35">
            <v>0</v>
          </cell>
          <cell r="J35" t="str">
            <v>Mechanical's Forecast, Millennium Query</v>
          </cell>
        </row>
        <row r="36">
          <cell r="B36">
            <v>4744</v>
          </cell>
          <cell r="C36">
            <v>25</v>
          </cell>
          <cell r="D36" t="str">
            <v>LOCOMOTIVE LEASES - LONG TERM</v>
          </cell>
          <cell r="E36" t="str">
            <v>HKL</v>
          </cell>
          <cell r="F36">
            <v>104005382</v>
          </cell>
          <cell r="G36">
            <v>104005382</v>
          </cell>
          <cell r="I36">
            <v>0</v>
          </cell>
          <cell r="J36" t="str">
            <v>Forecast, invoices and Millennium Query</v>
          </cell>
        </row>
        <row r="37">
          <cell r="B37">
            <v>4915</v>
          </cell>
          <cell r="C37">
            <v>26</v>
          </cell>
          <cell r="D37" t="str">
            <v>DEFERRED GAINS ON EQUIPMENT</v>
          </cell>
          <cell r="E37" t="str">
            <v>HKL</v>
          </cell>
          <cell r="F37">
            <v>101061552</v>
          </cell>
          <cell r="G37">
            <v>101061552</v>
          </cell>
          <cell r="I37">
            <v>0</v>
          </cell>
          <cell r="J37" t="str">
            <v>Amortization Schedule</v>
          </cell>
        </row>
        <row r="38">
          <cell r="B38" t="str">
            <v>4918</v>
          </cell>
          <cell r="C38">
            <v>26</v>
          </cell>
          <cell r="D38" t="str">
            <v>LEASE OVERHAUL LIABILITY-DEFERRED</v>
          </cell>
          <cell r="E38" t="str">
            <v>HKL</v>
          </cell>
          <cell r="F38">
            <v>-52807920</v>
          </cell>
          <cell r="G38">
            <v>-52807920</v>
          </cell>
          <cell r="I38">
            <v>0</v>
          </cell>
          <cell r="J38" t="str">
            <v>Mechanical's Forecast, Millennium Query</v>
          </cell>
        </row>
        <row r="40">
          <cell r="B40" t="str">
            <v>Various</v>
          </cell>
          <cell r="C40">
            <v>11</v>
          </cell>
          <cell r="D40" t="str">
            <v>PROPERTY INVESTMENT</v>
          </cell>
          <cell r="E40" t="str">
            <v>JLN</v>
          </cell>
          <cell r="F40">
            <v>28904858347.290001</v>
          </cell>
          <cell r="H40" t="str">
            <v>B</v>
          </cell>
          <cell r="I40">
            <v>28904858347.290001</v>
          </cell>
          <cell r="J40" t="str">
            <v>Accts 2010, 2011, 2012, 2013, 2014, 2016, 2031, 2100, 2101, 2102, 2103, 2121, 2131, 2150, 2151, 2165, 2180, 2181, 2200, 2201, 2202, 2203, 2250, 2251, 2252</v>
          </cell>
        </row>
        <row r="42">
          <cell r="B42" t="str">
            <v>Various</v>
          </cell>
          <cell r="C42">
            <v>12</v>
          </cell>
          <cell r="D42" t="str">
            <v>PROPERTY ACCUMULATED DEPRECIATION</v>
          </cell>
          <cell r="E42" t="str">
            <v>JLN</v>
          </cell>
          <cell r="F42">
            <v>-4883391731.2799997</v>
          </cell>
          <cell r="H42" t="str">
            <v>B</v>
          </cell>
          <cell r="I42">
            <v>-4883391731.2799997</v>
          </cell>
          <cell r="J42" t="str">
            <v>Accts 2300, 2301, 2302, 2303, 2314, 2328, 2329, 2330, 2350, 2351, 2361, 2364, 2365, 2400, 2401, 2402, 2403, 2450, 2452, 2470</v>
          </cell>
        </row>
      </sheetData>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08"/>
      <sheetName val="February 08"/>
      <sheetName val="March 08"/>
      <sheetName val="April 08"/>
      <sheetName val="May 08"/>
      <sheetName val="June 08"/>
      <sheetName val="July 08"/>
      <sheetName val="August 08"/>
      <sheetName val="September 08"/>
      <sheetName val="October 08"/>
      <sheetName val="November 08"/>
      <sheetName val="YTD08"/>
      <sheetName val="December 08"/>
      <sheetName val="Journal Entry"/>
      <sheetName val="Non-Cash Entr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Overview &amp; Paramters"/>
      <sheetName val="Spreadsheet Overview"/>
      <sheetName val="Data Dictionary"/>
      <sheetName val="Assumptions"/>
      <sheetName val="Improvement Types"/>
      <sheetName val="Data"/>
      <sheetName val="Crossing Improvements"/>
      <sheetName val="Model"/>
      <sheetName val="Crossing Model Summary"/>
      <sheetName val="County Level Summary"/>
      <sheetName val="Summary"/>
      <sheetName val="Summary wo Surfacing"/>
      <sheetName val="EF Calcs"/>
      <sheetName val="Accident Calcs"/>
      <sheetName val="Delay &amp; Time-in-Queue"/>
      <sheetName val="VOC &amp; Emissions Savings"/>
      <sheetName val="CPI Raw Data"/>
      <sheetName val="PPI Raw Data"/>
      <sheetName val="hpms_2007"/>
      <sheetName val="ACCIDENT DATA 2000"/>
      <sheetName val="ACCIDENT DATA 2001"/>
      <sheetName val="ACCIDENT DATA 2002"/>
      <sheetName val="ACCIDENT DATA 2003"/>
      <sheetName val="ACCIDENT DATA 2004"/>
      <sheetName val="ACCIDENT DATA 2005"/>
      <sheetName val="ACCIDENT DATA 2006"/>
      <sheetName val="ACCIDENT DATA 2007"/>
      <sheetName val="ACCIDENT DATA 2008"/>
    </sheetNames>
    <sheetDataSet>
      <sheetData sheetId="0" refreshError="1"/>
      <sheetData sheetId="1" refreshError="1"/>
      <sheetData sheetId="2" refreshError="1"/>
      <sheetData sheetId="3">
        <row r="3">
          <cell r="C3">
            <v>2.5000000000000001E-3</v>
          </cell>
        </row>
        <row r="5">
          <cell r="C5">
            <v>7.0000000000000007E-2</v>
          </cell>
        </row>
        <row r="6">
          <cell r="C6">
            <v>1.6</v>
          </cell>
        </row>
      </sheetData>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CBS"/>
      <sheetName val="Signature-not used"/>
      <sheetName val="Q4 09 BS Leads"/>
      <sheetName val="Current"/>
      <sheetName val="PPE-Other Current 10-Q Recon"/>
      <sheetName val="Current 10-K Recon"/>
      <sheetName val="12.31.08"/>
      <sheetName val="12.31.08 10-K Recon"/>
      <sheetName val="12.31.08 PPE 10-K Recon"/>
      <sheetName val="Q3 09 Rail BS Leads"/>
      <sheetName val="Q2 09 Rail BS Leads"/>
      <sheetName val="PriorQ4"/>
      <sheetName val="PriorQ3"/>
      <sheetName val="Prior Q2"/>
      <sheetName val="PriorQ1"/>
      <sheetName val="PPE-Other Q3-09 10-Q Recon"/>
      <sheetName val="PPE-Other Q2-09 10-Q Recon"/>
      <sheetName val="PPE-Other Sep08 10-Q Recon"/>
      <sheetName val="Prior 10-Q Recon"/>
      <sheetName val="R-1 220"/>
      <sheetName val="R-1 220 revised 021710"/>
      <sheetName val="R-1 220 revised 022610"/>
      <sheetName val="220 Support"/>
      <sheetName val="R-1 230"/>
      <sheetName val="R-1 460"/>
      <sheetName val="Variance Analysis Q409 vs Q408"/>
      <sheetName val="Variance Analysis-old"/>
      <sheetName val="Q3.09 vs Q3.08 &amp; Q4.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C Conversion"/>
      <sheetName val="Historical"/>
      <sheetName val="Current"/>
      <sheetName val="Sheet3"/>
    </sheetNames>
    <sheetDataSet>
      <sheetData sheetId="0">
        <row r="1">
          <cell r="A1">
            <v>100</v>
          </cell>
          <cell r="B1">
            <v>2</v>
          </cell>
        </row>
        <row r="2">
          <cell r="A2">
            <v>105</v>
          </cell>
          <cell r="B2">
            <v>3</v>
          </cell>
        </row>
        <row r="3">
          <cell r="A3">
            <v>106</v>
          </cell>
          <cell r="B3">
            <v>3</v>
          </cell>
        </row>
        <row r="4">
          <cell r="A4">
            <v>120</v>
          </cell>
          <cell r="B4">
            <v>4</v>
          </cell>
        </row>
        <row r="5">
          <cell r="A5">
            <v>121</v>
          </cell>
          <cell r="B5">
            <v>4</v>
          </cell>
        </row>
        <row r="6">
          <cell r="A6">
            <v>122</v>
          </cell>
          <cell r="B6">
            <v>4</v>
          </cell>
        </row>
        <row r="7">
          <cell r="A7">
            <v>123</v>
          </cell>
          <cell r="B7">
            <v>4</v>
          </cell>
        </row>
        <row r="8">
          <cell r="A8">
            <v>125</v>
          </cell>
          <cell r="B8">
            <v>5</v>
          </cell>
        </row>
        <row r="9">
          <cell r="A9">
            <v>126</v>
          </cell>
          <cell r="B9">
            <v>5</v>
          </cell>
        </row>
        <row r="10">
          <cell r="A10">
            <v>130</v>
          </cell>
          <cell r="B10">
            <v>6</v>
          </cell>
        </row>
        <row r="11">
          <cell r="A11">
            <v>150</v>
          </cell>
          <cell r="B11">
            <v>8</v>
          </cell>
        </row>
        <row r="12">
          <cell r="A12">
            <v>151</v>
          </cell>
          <cell r="B12">
            <v>8</v>
          </cell>
        </row>
        <row r="13">
          <cell r="A13">
            <v>152</v>
          </cell>
          <cell r="B13">
            <v>8</v>
          </cell>
        </row>
        <row r="14">
          <cell r="A14">
            <v>153</v>
          </cell>
          <cell r="B14">
            <v>8</v>
          </cell>
        </row>
        <row r="15">
          <cell r="A15">
            <v>154</v>
          </cell>
          <cell r="B15">
            <v>8</v>
          </cell>
        </row>
        <row r="16">
          <cell r="A16">
            <v>155</v>
          </cell>
          <cell r="B16">
            <v>8</v>
          </cell>
        </row>
        <row r="17">
          <cell r="A17">
            <v>156</v>
          </cell>
          <cell r="B17">
            <v>8</v>
          </cell>
        </row>
        <row r="18">
          <cell r="A18">
            <v>157</v>
          </cell>
          <cell r="B18">
            <v>8</v>
          </cell>
        </row>
        <row r="19">
          <cell r="A19">
            <v>158</v>
          </cell>
          <cell r="B19">
            <v>8</v>
          </cell>
        </row>
        <row r="20">
          <cell r="A20">
            <v>159</v>
          </cell>
          <cell r="B20">
            <v>8</v>
          </cell>
        </row>
        <row r="21">
          <cell r="A21">
            <v>160</v>
          </cell>
          <cell r="B21">
            <v>8</v>
          </cell>
        </row>
        <row r="22">
          <cell r="A22">
            <v>161</v>
          </cell>
          <cell r="B22">
            <v>8</v>
          </cell>
        </row>
        <row r="23">
          <cell r="A23">
            <v>162</v>
          </cell>
          <cell r="B23">
            <v>8</v>
          </cell>
        </row>
        <row r="24">
          <cell r="A24">
            <v>163</v>
          </cell>
          <cell r="B24">
            <v>8</v>
          </cell>
        </row>
        <row r="25">
          <cell r="A25">
            <v>164</v>
          </cell>
          <cell r="B25">
            <v>8</v>
          </cell>
        </row>
        <row r="26">
          <cell r="A26">
            <v>165</v>
          </cell>
          <cell r="B26">
            <v>8</v>
          </cell>
        </row>
        <row r="27">
          <cell r="A27">
            <v>166</v>
          </cell>
          <cell r="B27">
            <v>8</v>
          </cell>
        </row>
        <row r="28">
          <cell r="A28">
            <v>167</v>
          </cell>
          <cell r="B28">
            <v>8</v>
          </cell>
        </row>
        <row r="29">
          <cell r="A29">
            <v>168</v>
          </cell>
          <cell r="B29">
            <v>8</v>
          </cell>
        </row>
        <row r="30">
          <cell r="A30">
            <v>169</v>
          </cell>
          <cell r="B30">
            <v>8</v>
          </cell>
        </row>
        <row r="31">
          <cell r="A31">
            <v>170</v>
          </cell>
          <cell r="B31">
            <v>8</v>
          </cell>
        </row>
        <row r="32">
          <cell r="A32">
            <v>171</v>
          </cell>
          <cell r="B32">
            <v>8</v>
          </cell>
        </row>
        <row r="33">
          <cell r="A33">
            <v>172</v>
          </cell>
          <cell r="B33">
            <v>8</v>
          </cell>
        </row>
        <row r="34">
          <cell r="A34">
            <v>173</v>
          </cell>
          <cell r="B34">
            <v>8</v>
          </cell>
        </row>
        <row r="35">
          <cell r="A35">
            <v>174</v>
          </cell>
          <cell r="B35">
            <v>8</v>
          </cell>
        </row>
        <row r="36">
          <cell r="A36">
            <v>175</v>
          </cell>
          <cell r="B36">
            <v>8</v>
          </cell>
        </row>
        <row r="37">
          <cell r="A37">
            <v>176</v>
          </cell>
          <cell r="B37">
            <v>8</v>
          </cell>
        </row>
        <row r="38">
          <cell r="A38">
            <v>177</v>
          </cell>
          <cell r="B38">
            <v>8</v>
          </cell>
        </row>
        <row r="39">
          <cell r="A39">
            <v>178</v>
          </cell>
          <cell r="B39">
            <v>8</v>
          </cell>
        </row>
        <row r="40">
          <cell r="A40">
            <v>179</v>
          </cell>
          <cell r="B40">
            <v>8</v>
          </cell>
        </row>
        <row r="41">
          <cell r="A41">
            <v>180</v>
          </cell>
          <cell r="B41">
            <v>8</v>
          </cell>
        </row>
        <row r="42">
          <cell r="A42">
            <v>181</v>
          </cell>
          <cell r="B42">
            <v>8</v>
          </cell>
        </row>
        <row r="43">
          <cell r="A43">
            <v>182</v>
          </cell>
          <cell r="B43">
            <v>8</v>
          </cell>
        </row>
        <row r="44">
          <cell r="A44">
            <v>183</v>
          </cell>
          <cell r="B44">
            <v>8</v>
          </cell>
        </row>
        <row r="45">
          <cell r="A45">
            <v>184</v>
          </cell>
          <cell r="B45">
            <v>8</v>
          </cell>
        </row>
        <row r="46">
          <cell r="A46">
            <v>185</v>
          </cell>
          <cell r="B46">
            <v>8</v>
          </cell>
        </row>
        <row r="47">
          <cell r="A47">
            <v>186</v>
          </cell>
          <cell r="B47">
            <v>8</v>
          </cell>
        </row>
        <row r="48">
          <cell r="A48">
            <v>187</v>
          </cell>
          <cell r="B48">
            <v>8</v>
          </cell>
        </row>
        <row r="49">
          <cell r="A49">
            <v>188</v>
          </cell>
          <cell r="B49">
            <v>8</v>
          </cell>
        </row>
        <row r="50">
          <cell r="A50">
            <v>189</v>
          </cell>
          <cell r="B50">
            <v>8</v>
          </cell>
        </row>
        <row r="51">
          <cell r="A51">
            <v>190</v>
          </cell>
          <cell r="B51">
            <v>8</v>
          </cell>
        </row>
        <row r="52">
          <cell r="A52">
            <v>191</v>
          </cell>
          <cell r="B52">
            <v>8</v>
          </cell>
        </row>
        <row r="53">
          <cell r="A53">
            <v>192</v>
          </cell>
          <cell r="B53">
            <v>8</v>
          </cell>
        </row>
        <row r="54">
          <cell r="A54">
            <v>193</v>
          </cell>
          <cell r="B54">
            <v>8</v>
          </cell>
        </row>
        <row r="55">
          <cell r="A55">
            <v>194</v>
          </cell>
          <cell r="B55">
            <v>8</v>
          </cell>
        </row>
        <row r="56">
          <cell r="A56">
            <v>200</v>
          </cell>
          <cell r="B56">
            <v>9</v>
          </cell>
        </row>
        <row r="57">
          <cell r="A57">
            <v>201</v>
          </cell>
          <cell r="B57">
            <v>9</v>
          </cell>
        </row>
        <row r="58">
          <cell r="A58">
            <v>202</v>
          </cell>
          <cell r="B58">
            <v>9</v>
          </cell>
        </row>
        <row r="59">
          <cell r="A59">
            <v>203</v>
          </cell>
          <cell r="B59">
            <v>9</v>
          </cell>
        </row>
        <row r="60">
          <cell r="A60">
            <v>204</v>
          </cell>
          <cell r="B60">
            <v>9</v>
          </cell>
        </row>
        <row r="61">
          <cell r="A61">
            <v>205</v>
          </cell>
          <cell r="B61">
            <v>9</v>
          </cell>
        </row>
        <row r="62">
          <cell r="A62">
            <v>206</v>
          </cell>
          <cell r="B62">
            <v>9</v>
          </cell>
        </row>
        <row r="63">
          <cell r="A63">
            <v>207</v>
          </cell>
          <cell r="B63">
            <v>9</v>
          </cell>
        </row>
        <row r="64">
          <cell r="A64">
            <v>208</v>
          </cell>
          <cell r="B64">
            <v>9</v>
          </cell>
        </row>
        <row r="65">
          <cell r="A65">
            <v>209</v>
          </cell>
          <cell r="B65">
            <v>9</v>
          </cell>
        </row>
        <row r="66">
          <cell r="A66">
            <v>210</v>
          </cell>
          <cell r="B66">
            <v>9</v>
          </cell>
        </row>
        <row r="67">
          <cell r="A67">
            <v>211</v>
          </cell>
          <cell r="B67">
            <v>9</v>
          </cell>
        </row>
        <row r="68">
          <cell r="A68">
            <v>212</v>
          </cell>
          <cell r="B68">
            <v>9</v>
          </cell>
        </row>
        <row r="69">
          <cell r="A69">
            <v>213</v>
          </cell>
          <cell r="B69">
            <v>9</v>
          </cell>
        </row>
        <row r="70">
          <cell r="A70">
            <v>214</v>
          </cell>
          <cell r="B70">
            <v>9</v>
          </cell>
        </row>
        <row r="71">
          <cell r="A71">
            <v>215</v>
          </cell>
          <cell r="B71">
            <v>9</v>
          </cell>
        </row>
        <row r="72">
          <cell r="A72">
            <v>216</v>
          </cell>
          <cell r="B72">
            <v>9</v>
          </cell>
        </row>
        <row r="73">
          <cell r="A73">
            <v>217</v>
          </cell>
          <cell r="B73">
            <v>9</v>
          </cell>
        </row>
        <row r="74">
          <cell r="A74">
            <v>218</v>
          </cell>
          <cell r="B74">
            <v>9</v>
          </cell>
        </row>
        <row r="75">
          <cell r="A75">
            <v>219</v>
          </cell>
          <cell r="B75">
            <v>9</v>
          </cell>
        </row>
        <row r="76">
          <cell r="A76">
            <v>220</v>
          </cell>
          <cell r="B76">
            <v>9</v>
          </cell>
        </row>
        <row r="77">
          <cell r="A77">
            <v>221</v>
          </cell>
          <cell r="B77">
            <v>9</v>
          </cell>
        </row>
        <row r="78">
          <cell r="A78">
            <v>222</v>
          </cell>
          <cell r="B78">
            <v>9</v>
          </cell>
        </row>
        <row r="79">
          <cell r="A79">
            <v>223</v>
          </cell>
          <cell r="B79">
            <v>9</v>
          </cell>
        </row>
        <row r="80">
          <cell r="A80">
            <v>224</v>
          </cell>
          <cell r="B80">
            <v>9</v>
          </cell>
        </row>
        <row r="81">
          <cell r="A81">
            <v>225</v>
          </cell>
          <cell r="B81">
            <v>9</v>
          </cell>
        </row>
        <row r="82">
          <cell r="A82">
            <v>226</v>
          </cell>
          <cell r="B82">
            <v>9</v>
          </cell>
        </row>
        <row r="83">
          <cell r="A83">
            <v>227</v>
          </cell>
          <cell r="B83">
            <v>9</v>
          </cell>
        </row>
        <row r="84">
          <cell r="A84">
            <v>228</v>
          </cell>
          <cell r="B84">
            <v>9</v>
          </cell>
        </row>
        <row r="85">
          <cell r="A85">
            <v>229</v>
          </cell>
          <cell r="B85">
            <v>9</v>
          </cell>
        </row>
        <row r="86">
          <cell r="A86">
            <v>230</v>
          </cell>
          <cell r="B86">
            <v>9</v>
          </cell>
        </row>
        <row r="87">
          <cell r="A87">
            <v>231</v>
          </cell>
          <cell r="B87">
            <v>9</v>
          </cell>
        </row>
        <row r="88">
          <cell r="A88">
            <v>232</v>
          </cell>
          <cell r="B88">
            <v>9</v>
          </cell>
        </row>
        <row r="89">
          <cell r="A89">
            <v>233</v>
          </cell>
          <cell r="B89">
            <v>9</v>
          </cell>
        </row>
        <row r="90">
          <cell r="A90">
            <v>234</v>
          </cell>
          <cell r="B90">
            <v>9</v>
          </cell>
        </row>
        <row r="91">
          <cell r="A91">
            <v>235</v>
          </cell>
          <cell r="B91">
            <v>9</v>
          </cell>
        </row>
        <row r="92">
          <cell r="A92">
            <v>236</v>
          </cell>
          <cell r="B92">
            <v>9</v>
          </cell>
        </row>
        <row r="93">
          <cell r="A93">
            <v>237</v>
          </cell>
          <cell r="B93">
            <v>9</v>
          </cell>
        </row>
        <row r="94">
          <cell r="A94">
            <v>238</v>
          </cell>
          <cell r="B94">
            <v>9</v>
          </cell>
        </row>
        <row r="95">
          <cell r="A95">
            <v>239</v>
          </cell>
          <cell r="B95">
            <v>9</v>
          </cell>
        </row>
        <row r="96">
          <cell r="A96">
            <v>240</v>
          </cell>
          <cell r="B96">
            <v>9</v>
          </cell>
        </row>
        <row r="97">
          <cell r="A97">
            <v>241</v>
          </cell>
          <cell r="B97">
            <v>9</v>
          </cell>
        </row>
        <row r="98">
          <cell r="A98">
            <v>242</v>
          </cell>
          <cell r="B98">
            <v>9</v>
          </cell>
        </row>
        <row r="99">
          <cell r="A99">
            <v>243</v>
          </cell>
          <cell r="B99">
            <v>9</v>
          </cell>
        </row>
        <row r="100">
          <cell r="A100">
            <v>244</v>
          </cell>
          <cell r="B100">
            <v>9</v>
          </cell>
        </row>
        <row r="101">
          <cell r="A101">
            <v>245</v>
          </cell>
          <cell r="B101">
            <v>9</v>
          </cell>
        </row>
        <row r="102">
          <cell r="A102">
            <v>246</v>
          </cell>
          <cell r="B102">
            <v>9</v>
          </cell>
        </row>
        <row r="103">
          <cell r="A103">
            <v>247</v>
          </cell>
          <cell r="B103">
            <v>9</v>
          </cell>
        </row>
        <row r="104">
          <cell r="A104">
            <v>248</v>
          </cell>
          <cell r="B104">
            <v>9</v>
          </cell>
        </row>
        <row r="105">
          <cell r="A105">
            <v>249</v>
          </cell>
          <cell r="B105">
            <v>9</v>
          </cell>
        </row>
        <row r="106">
          <cell r="A106">
            <v>250</v>
          </cell>
          <cell r="B106">
            <v>9</v>
          </cell>
        </row>
        <row r="107">
          <cell r="A107">
            <v>251</v>
          </cell>
          <cell r="B107">
            <v>9</v>
          </cell>
        </row>
        <row r="108">
          <cell r="A108">
            <v>252</v>
          </cell>
          <cell r="B108">
            <v>9</v>
          </cell>
        </row>
        <row r="109">
          <cell r="A109">
            <v>253</v>
          </cell>
          <cell r="B109">
            <v>9</v>
          </cell>
        </row>
        <row r="110">
          <cell r="A110">
            <v>254</v>
          </cell>
          <cell r="B110">
            <v>9</v>
          </cell>
        </row>
        <row r="111">
          <cell r="A111">
            <v>255</v>
          </cell>
          <cell r="B111">
            <v>9</v>
          </cell>
        </row>
        <row r="112">
          <cell r="A112">
            <v>256</v>
          </cell>
          <cell r="B112">
            <v>9</v>
          </cell>
        </row>
        <row r="113">
          <cell r="A113">
            <v>257</v>
          </cell>
          <cell r="B113">
            <v>9</v>
          </cell>
        </row>
        <row r="114">
          <cell r="A114">
            <v>258</v>
          </cell>
          <cell r="B114">
            <v>9</v>
          </cell>
        </row>
        <row r="115">
          <cell r="A115">
            <v>259</v>
          </cell>
          <cell r="B115">
            <v>9</v>
          </cell>
        </row>
        <row r="116">
          <cell r="A116">
            <v>260</v>
          </cell>
          <cell r="B116">
            <v>9</v>
          </cell>
        </row>
        <row r="117">
          <cell r="A117">
            <v>261</v>
          </cell>
          <cell r="B117">
            <v>9</v>
          </cell>
        </row>
        <row r="118">
          <cell r="A118">
            <v>262</v>
          </cell>
          <cell r="B118">
            <v>9</v>
          </cell>
        </row>
        <row r="119">
          <cell r="A119">
            <v>263</v>
          </cell>
          <cell r="B119">
            <v>9</v>
          </cell>
        </row>
        <row r="120">
          <cell r="A120">
            <v>264</v>
          </cell>
          <cell r="B120">
            <v>9</v>
          </cell>
        </row>
        <row r="121">
          <cell r="A121">
            <v>265</v>
          </cell>
          <cell r="B121">
            <v>9</v>
          </cell>
        </row>
        <row r="122">
          <cell r="A122">
            <v>266</v>
          </cell>
          <cell r="B122">
            <v>9</v>
          </cell>
        </row>
        <row r="123">
          <cell r="A123">
            <v>267</v>
          </cell>
          <cell r="B123">
            <v>9</v>
          </cell>
        </row>
        <row r="124">
          <cell r="A124">
            <v>280</v>
          </cell>
          <cell r="B124">
            <v>11</v>
          </cell>
        </row>
        <row r="125">
          <cell r="A125">
            <v>281</v>
          </cell>
          <cell r="B125">
            <v>11</v>
          </cell>
        </row>
        <row r="126">
          <cell r="A126">
            <v>282</v>
          </cell>
          <cell r="B126">
            <v>11</v>
          </cell>
        </row>
        <row r="127">
          <cell r="A127">
            <v>283</v>
          </cell>
          <cell r="B127">
            <v>11</v>
          </cell>
        </row>
        <row r="128">
          <cell r="A128">
            <v>284</v>
          </cell>
          <cell r="B128">
            <v>11</v>
          </cell>
        </row>
        <row r="129">
          <cell r="A129">
            <v>285</v>
          </cell>
          <cell r="B129">
            <v>11</v>
          </cell>
        </row>
        <row r="130">
          <cell r="A130">
            <v>286</v>
          </cell>
          <cell r="B130">
            <v>11</v>
          </cell>
        </row>
        <row r="131">
          <cell r="A131">
            <v>287</v>
          </cell>
          <cell r="B131">
            <v>11</v>
          </cell>
        </row>
        <row r="132">
          <cell r="A132">
            <v>288</v>
          </cell>
          <cell r="B132">
            <v>11</v>
          </cell>
        </row>
        <row r="133">
          <cell r="A133">
            <v>289</v>
          </cell>
          <cell r="B133">
            <v>11</v>
          </cell>
        </row>
        <row r="134">
          <cell r="A134">
            <v>290</v>
          </cell>
          <cell r="B134">
            <v>11</v>
          </cell>
        </row>
        <row r="135">
          <cell r="A135">
            <v>291</v>
          </cell>
          <cell r="B135">
            <v>11</v>
          </cell>
        </row>
        <row r="136">
          <cell r="A136">
            <v>292</v>
          </cell>
          <cell r="B136">
            <v>11</v>
          </cell>
        </row>
        <row r="137">
          <cell r="A137">
            <v>293</v>
          </cell>
          <cell r="B137">
            <v>11</v>
          </cell>
        </row>
        <row r="138">
          <cell r="A138">
            <v>294</v>
          </cell>
          <cell r="B138">
            <v>11</v>
          </cell>
        </row>
        <row r="139">
          <cell r="A139">
            <v>295</v>
          </cell>
          <cell r="B139">
            <v>11</v>
          </cell>
        </row>
        <row r="140">
          <cell r="A140">
            <v>296</v>
          </cell>
          <cell r="B140">
            <v>11</v>
          </cell>
        </row>
        <row r="141">
          <cell r="A141">
            <v>297</v>
          </cell>
          <cell r="B141">
            <v>11</v>
          </cell>
        </row>
        <row r="142">
          <cell r="A142">
            <v>298</v>
          </cell>
          <cell r="B142">
            <v>11</v>
          </cell>
        </row>
        <row r="143">
          <cell r="A143">
            <v>299</v>
          </cell>
          <cell r="B143">
            <v>11</v>
          </cell>
        </row>
        <row r="144">
          <cell r="A144">
            <v>300</v>
          </cell>
          <cell r="B144">
            <v>11</v>
          </cell>
        </row>
        <row r="145">
          <cell r="A145">
            <v>301</v>
          </cell>
          <cell r="B145">
            <v>11</v>
          </cell>
        </row>
        <row r="146">
          <cell r="A146">
            <v>302</v>
          </cell>
          <cell r="B146">
            <v>11</v>
          </cell>
        </row>
        <row r="147">
          <cell r="A147">
            <v>303</v>
          </cell>
          <cell r="B147">
            <v>11</v>
          </cell>
        </row>
        <row r="148">
          <cell r="A148">
            <v>304</v>
          </cell>
          <cell r="B148">
            <v>11</v>
          </cell>
        </row>
        <row r="149">
          <cell r="A149">
            <v>305</v>
          </cell>
          <cell r="B149">
            <v>11</v>
          </cell>
        </row>
        <row r="150">
          <cell r="A150">
            <v>306</v>
          </cell>
          <cell r="B150">
            <v>11</v>
          </cell>
        </row>
        <row r="151">
          <cell r="A151">
            <v>307</v>
          </cell>
          <cell r="B151">
            <v>11</v>
          </cell>
        </row>
        <row r="152">
          <cell r="A152">
            <v>308</v>
          </cell>
          <cell r="B152">
            <v>11</v>
          </cell>
        </row>
        <row r="153">
          <cell r="A153">
            <v>309</v>
          </cell>
          <cell r="B153">
            <v>11</v>
          </cell>
        </row>
        <row r="154">
          <cell r="A154">
            <v>310</v>
          </cell>
          <cell r="B154">
            <v>11</v>
          </cell>
        </row>
        <row r="155">
          <cell r="A155">
            <v>311</v>
          </cell>
          <cell r="B155">
            <v>11</v>
          </cell>
        </row>
        <row r="156">
          <cell r="A156">
            <v>312</v>
          </cell>
          <cell r="B156">
            <v>11</v>
          </cell>
        </row>
        <row r="157">
          <cell r="A157">
            <v>313</v>
          </cell>
          <cell r="B157">
            <v>11</v>
          </cell>
        </row>
        <row r="158">
          <cell r="A158">
            <v>314</v>
          </cell>
          <cell r="B158">
            <v>11</v>
          </cell>
        </row>
        <row r="159">
          <cell r="A159">
            <v>320</v>
          </cell>
          <cell r="B159">
            <v>12</v>
          </cell>
        </row>
        <row r="160">
          <cell r="A160">
            <v>340</v>
          </cell>
          <cell r="B160">
            <v>16</v>
          </cell>
        </row>
        <row r="161">
          <cell r="A161">
            <v>341</v>
          </cell>
          <cell r="B161">
            <v>17</v>
          </cell>
        </row>
        <row r="162">
          <cell r="A162">
            <v>342</v>
          </cell>
          <cell r="B162">
            <v>35</v>
          </cell>
        </row>
        <row r="163">
          <cell r="A163">
            <v>343</v>
          </cell>
          <cell r="B163">
            <v>13</v>
          </cell>
        </row>
        <row r="164">
          <cell r="A164">
            <v>355</v>
          </cell>
          <cell r="B164">
            <v>18</v>
          </cell>
        </row>
        <row r="165">
          <cell r="A165">
            <v>356</v>
          </cell>
          <cell r="B165">
            <v>19</v>
          </cell>
        </row>
        <row r="166">
          <cell r="A166">
            <v>365</v>
          </cell>
          <cell r="B166">
            <v>20</v>
          </cell>
        </row>
        <row r="167">
          <cell r="A167">
            <v>370</v>
          </cell>
          <cell r="B167">
            <v>23</v>
          </cell>
        </row>
        <row r="168">
          <cell r="A168">
            <v>372</v>
          </cell>
          <cell r="B168">
            <v>24</v>
          </cell>
        </row>
        <row r="169">
          <cell r="A169">
            <v>375</v>
          </cell>
          <cell r="B169">
            <v>25</v>
          </cell>
        </row>
        <row r="170">
          <cell r="A170">
            <v>380</v>
          </cell>
          <cell r="B170">
            <v>26</v>
          </cell>
        </row>
        <row r="171">
          <cell r="A171">
            <v>389</v>
          </cell>
          <cell r="B171">
            <v>26</v>
          </cell>
        </row>
        <row r="172">
          <cell r="A172">
            <v>400</v>
          </cell>
          <cell r="B172">
            <v>27</v>
          </cell>
        </row>
        <row r="173">
          <cell r="A173">
            <v>410</v>
          </cell>
          <cell r="B173">
            <v>29</v>
          </cell>
        </row>
        <row r="174">
          <cell r="A174">
            <v>411</v>
          </cell>
          <cell r="B174">
            <v>31</v>
          </cell>
        </row>
        <row r="175">
          <cell r="A175">
            <v>419</v>
          </cell>
          <cell r="B175">
            <v>37</v>
          </cell>
        </row>
        <row r="176">
          <cell r="A176">
            <v>420</v>
          </cell>
          <cell r="B176">
            <v>37</v>
          </cell>
        </row>
        <row r="177">
          <cell r="A177">
            <v>430</v>
          </cell>
          <cell r="B177">
            <v>39</v>
          </cell>
        </row>
        <row r="178">
          <cell r="A178">
            <v>431</v>
          </cell>
          <cell r="B178">
            <v>39</v>
          </cell>
        </row>
        <row r="179">
          <cell r="A179">
            <v>432</v>
          </cell>
          <cell r="B179">
            <v>39</v>
          </cell>
        </row>
        <row r="180">
          <cell r="A180">
            <v>433</v>
          </cell>
          <cell r="B180">
            <v>39</v>
          </cell>
        </row>
        <row r="181">
          <cell r="A181">
            <v>434</v>
          </cell>
          <cell r="B181">
            <v>39</v>
          </cell>
        </row>
        <row r="182">
          <cell r="A182">
            <v>440</v>
          </cell>
          <cell r="B182">
            <v>44</v>
          </cell>
        </row>
        <row r="183">
          <cell r="A183">
            <v>445</v>
          </cell>
          <cell r="B183">
            <v>45</v>
          </cell>
        </row>
        <row r="184">
          <cell r="A184">
            <v>465</v>
          </cell>
          <cell r="B184">
            <v>76</v>
          </cell>
        </row>
        <row r="185">
          <cell r="A185">
            <v>536</v>
          </cell>
          <cell r="B185">
            <v>52</v>
          </cell>
        </row>
        <row r="186">
          <cell r="A186">
            <v>556</v>
          </cell>
          <cell r="B186">
            <v>53</v>
          </cell>
        </row>
        <row r="187">
          <cell r="A187">
            <v>613</v>
          </cell>
          <cell r="B187">
            <v>55</v>
          </cell>
        </row>
        <row r="188">
          <cell r="A188">
            <v>635</v>
          </cell>
          <cell r="B188">
            <v>57</v>
          </cell>
        </row>
        <row r="189">
          <cell r="A189">
            <v>656</v>
          </cell>
          <cell r="B189">
            <v>58</v>
          </cell>
        </row>
        <row r="190">
          <cell r="A190">
            <v>690</v>
          </cell>
          <cell r="B190">
            <v>59</v>
          </cell>
        </row>
        <row r="191">
          <cell r="A191">
            <v>468</v>
          </cell>
          <cell r="B191">
            <v>76</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Comparisons"/>
      <sheetName val="Annual Amort"/>
      <sheetName val="Runoff 2003 On"/>
      <sheetName val="2003 - 2016"/>
      <sheetName val="2003 - 2329"/>
      <sheetName val="2002 EB"/>
      <sheetName val="2001 EB"/>
      <sheetName val="PA Run Off"/>
      <sheetName val="1995"/>
      <sheetName val="199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ATSF</v>
          </cell>
        </row>
        <row r="2">
          <cell r="A2" t="str">
            <v>Purchase Accounting Adjustment</v>
          </cell>
        </row>
        <row r="3">
          <cell r="A3" t="str">
            <v>(In Thousands)</v>
          </cell>
        </row>
        <row r="4">
          <cell r="A4" t="str">
            <v>N:\CONTROLLER\Property Accounting\Reporting &amp; Analysis\Annual Reports\2002\R-1 Schedules\Submitted\[SCHED 352 A - INVESTMENT IN RR PROP (by company).xls]P - 42</v>
          </cell>
        </row>
        <row r="5">
          <cell r="A5">
            <v>35829.575497685182</v>
          </cell>
        </row>
        <row r="6">
          <cell r="A6">
            <v>35829.575497685182</v>
          </cell>
        </row>
        <row r="7">
          <cell r="D7" t="str">
            <v>Revised</v>
          </cell>
        </row>
        <row r="8">
          <cell r="B8" t="str">
            <v>Purchase</v>
          </cell>
          <cell r="D8" t="str">
            <v>Purchase</v>
          </cell>
          <cell r="E8" t="str">
            <v>Remaining</v>
          </cell>
        </row>
        <row r="9">
          <cell r="B9" t="str">
            <v>Acctg</v>
          </cell>
          <cell r="D9" t="str">
            <v>Acctg</v>
          </cell>
          <cell r="E9" t="str">
            <v>Useful</v>
          </cell>
          <cell r="F9" t="str">
            <v>Annual</v>
          </cell>
          <cell r="G9" t="str">
            <v>Amort</v>
          </cell>
          <cell r="GI9">
            <v>2003</v>
          </cell>
        </row>
        <row r="10">
          <cell r="B10" t="str">
            <v>Write Up</v>
          </cell>
          <cell r="C10" t="str">
            <v>Adjustment</v>
          </cell>
          <cell r="D10" t="str">
            <v>Write Up</v>
          </cell>
          <cell r="E10" t="str">
            <v>Life</v>
          </cell>
          <cell r="F10" t="str">
            <v>Amort</v>
          </cell>
          <cell r="G10" t="str">
            <v>Expiration</v>
          </cell>
          <cell r="H10">
            <v>1995</v>
          </cell>
          <cell r="I10">
            <v>1996</v>
          </cell>
          <cell r="J10">
            <v>1997</v>
          </cell>
          <cell r="K10">
            <v>1998</v>
          </cell>
          <cell r="L10">
            <v>1999</v>
          </cell>
          <cell r="M10">
            <v>2000</v>
          </cell>
          <cell r="N10">
            <v>2001</v>
          </cell>
          <cell r="O10">
            <v>2002</v>
          </cell>
          <cell r="Q10">
            <v>2003</v>
          </cell>
          <cell r="S10">
            <v>2004</v>
          </cell>
          <cell r="U10">
            <v>2005</v>
          </cell>
          <cell r="W10">
            <v>2006</v>
          </cell>
          <cell r="Y10">
            <v>2007</v>
          </cell>
          <cell r="AA10">
            <v>2008</v>
          </cell>
          <cell r="AC10">
            <v>2009</v>
          </cell>
          <cell r="AE10">
            <v>2010</v>
          </cell>
          <cell r="AG10">
            <v>2011</v>
          </cell>
          <cell r="AI10">
            <v>2012</v>
          </cell>
          <cell r="AK10">
            <v>2013</v>
          </cell>
          <cell r="AM10">
            <v>2014</v>
          </cell>
          <cell r="AO10">
            <v>2015</v>
          </cell>
          <cell r="AQ10">
            <v>2016</v>
          </cell>
          <cell r="AS10">
            <v>2017</v>
          </cell>
          <cell r="AU10">
            <v>2018</v>
          </cell>
          <cell r="AW10">
            <v>2019</v>
          </cell>
          <cell r="AY10">
            <v>2020</v>
          </cell>
          <cell r="BA10">
            <v>2021</v>
          </cell>
          <cell r="BC10">
            <v>2022</v>
          </cell>
          <cell r="BE10">
            <v>2023</v>
          </cell>
          <cell r="BG10">
            <v>2024</v>
          </cell>
          <cell r="BI10">
            <v>2025</v>
          </cell>
          <cell r="BK10">
            <v>2026</v>
          </cell>
          <cell r="BM10">
            <v>2027</v>
          </cell>
          <cell r="BO10">
            <v>2028</v>
          </cell>
          <cell r="BQ10">
            <v>2029</v>
          </cell>
          <cell r="BS10">
            <v>2030</v>
          </cell>
          <cell r="BU10">
            <v>2031</v>
          </cell>
          <cell r="BW10">
            <v>2032</v>
          </cell>
          <cell r="BY10">
            <v>2033</v>
          </cell>
          <cell r="CA10">
            <v>2034</v>
          </cell>
          <cell r="CC10">
            <v>2035</v>
          </cell>
          <cell r="CE10">
            <v>2036</v>
          </cell>
          <cell r="CG10">
            <v>2037</v>
          </cell>
          <cell r="CI10">
            <v>2038</v>
          </cell>
          <cell r="CK10">
            <v>2039</v>
          </cell>
          <cell r="CM10">
            <v>2040</v>
          </cell>
          <cell r="CO10">
            <v>2041</v>
          </cell>
          <cell r="CQ10">
            <v>2042</v>
          </cell>
          <cell r="CS10">
            <v>2043</v>
          </cell>
          <cell r="CU10">
            <v>2044</v>
          </cell>
          <cell r="CW10">
            <v>2045</v>
          </cell>
          <cell r="CY10">
            <v>2046</v>
          </cell>
          <cell r="DA10">
            <v>2047</v>
          </cell>
          <cell r="DC10">
            <v>2048</v>
          </cell>
          <cell r="DE10">
            <v>2049</v>
          </cell>
          <cell r="DG10">
            <v>2050</v>
          </cell>
          <cell r="DI10">
            <v>2051</v>
          </cell>
          <cell r="DK10">
            <v>2052</v>
          </cell>
          <cell r="DM10">
            <v>2053</v>
          </cell>
          <cell r="DO10">
            <v>2054</v>
          </cell>
          <cell r="DQ10">
            <v>2055</v>
          </cell>
          <cell r="DS10">
            <v>2056</v>
          </cell>
          <cell r="DU10">
            <v>2057</v>
          </cell>
          <cell r="DW10">
            <v>2058</v>
          </cell>
          <cell r="DY10">
            <v>2059</v>
          </cell>
          <cell r="EA10">
            <v>2060</v>
          </cell>
          <cell r="EC10">
            <v>2061</v>
          </cell>
          <cell r="EE10">
            <v>2062</v>
          </cell>
          <cell r="EG10">
            <v>2063</v>
          </cell>
          <cell r="EI10">
            <v>2064</v>
          </cell>
          <cell r="EK10">
            <v>2065</v>
          </cell>
          <cell r="EM10">
            <v>2066</v>
          </cell>
          <cell r="EO10">
            <v>2067</v>
          </cell>
          <cell r="EQ10">
            <v>2068</v>
          </cell>
          <cell r="ES10">
            <v>2069</v>
          </cell>
          <cell r="EU10">
            <v>2070</v>
          </cell>
          <cell r="EW10">
            <v>2071</v>
          </cell>
          <cell r="EY10">
            <v>2072</v>
          </cell>
          <cell r="FA10">
            <v>2073</v>
          </cell>
          <cell r="FC10">
            <v>2074</v>
          </cell>
          <cell r="FE10">
            <v>2075</v>
          </cell>
          <cell r="FG10">
            <v>2076</v>
          </cell>
          <cell r="FI10">
            <v>2077</v>
          </cell>
          <cell r="FK10">
            <v>2078</v>
          </cell>
          <cell r="FM10">
            <v>2079</v>
          </cell>
          <cell r="FO10">
            <v>2080</v>
          </cell>
          <cell r="FQ10">
            <v>2081</v>
          </cell>
          <cell r="FS10">
            <v>2082</v>
          </cell>
          <cell r="FU10">
            <v>2083</v>
          </cell>
          <cell r="FW10">
            <v>2084</v>
          </cell>
          <cell r="FY10">
            <v>2085</v>
          </cell>
          <cell r="GA10">
            <v>2086</v>
          </cell>
          <cell r="GC10">
            <v>2087</v>
          </cell>
          <cell r="GE10">
            <v>2088</v>
          </cell>
          <cell r="GG10" t="str">
            <v>Total</v>
          </cell>
          <cell r="GI10" t="str">
            <v>Balance</v>
          </cell>
        </row>
        <row r="11">
          <cell r="A11" t="str">
            <v>LAND</v>
          </cell>
        </row>
        <row r="12">
          <cell r="A12" t="str">
            <v>Land for Transportation Purposes</v>
          </cell>
        </row>
        <row r="13">
          <cell r="A13" t="str">
            <v>Surplus Land</v>
          </cell>
        </row>
        <row r="14">
          <cell r="A14" t="str">
            <v xml:space="preserve">    TOTAL LAND</v>
          </cell>
        </row>
        <row r="16">
          <cell r="A16" t="str">
            <v>DEPRECIABLE ROAD</v>
          </cell>
        </row>
        <row r="17">
          <cell r="A17" t="str">
            <v>Grading</v>
          </cell>
        </row>
        <row r="18">
          <cell r="A18" t="str">
            <v>Other Right of Way Expenditures</v>
          </cell>
        </row>
        <row r="19">
          <cell r="A19" t="str">
            <v>Tunnels and Subways</v>
          </cell>
        </row>
        <row r="20">
          <cell r="A20" t="str">
            <v>Brdges, Trestles and Culverts</v>
          </cell>
        </row>
        <row r="21">
          <cell r="A21" t="str">
            <v>Ties</v>
          </cell>
        </row>
        <row r="22">
          <cell r="A22" t="str">
            <v>Rail and Other Track Material</v>
          </cell>
        </row>
        <row r="23">
          <cell r="A23" t="str">
            <v>Ballast</v>
          </cell>
        </row>
        <row r="24">
          <cell r="A24" t="str">
            <v>Fences, Snowsheds and Signs</v>
          </cell>
        </row>
        <row r="25">
          <cell r="A25" t="str">
            <v>Station and Office Buildings</v>
          </cell>
        </row>
        <row r="26">
          <cell r="A26" t="str">
            <v>Roadway Buildings</v>
          </cell>
        </row>
        <row r="27">
          <cell r="A27" t="str">
            <v>Water Stations</v>
          </cell>
        </row>
        <row r="28">
          <cell r="A28" t="str">
            <v>Fuel Stations</v>
          </cell>
        </row>
        <row r="29">
          <cell r="A29" t="str">
            <v>Shops and Enginehouses</v>
          </cell>
        </row>
        <row r="30">
          <cell r="A30" t="str">
            <v>Intermodal Terminals</v>
          </cell>
        </row>
        <row r="31">
          <cell r="A31" t="str">
            <v>Communications Systems</v>
          </cell>
        </row>
        <row r="32">
          <cell r="A32" t="str">
            <v>Signals and Interlockers</v>
          </cell>
        </row>
        <row r="33">
          <cell r="A33" t="str">
            <v>Power Plants</v>
          </cell>
        </row>
        <row r="34">
          <cell r="A34" t="str">
            <v>Power Transmission Systems</v>
          </cell>
        </row>
        <row r="35">
          <cell r="A35" t="str">
            <v>Miscellaneous Structures</v>
          </cell>
        </row>
        <row r="36">
          <cell r="A36" t="str">
            <v>Roadway Machines</v>
          </cell>
        </row>
        <row r="37">
          <cell r="A37" t="str">
            <v>Public Improvements-Construction</v>
          </cell>
        </row>
        <row r="38">
          <cell r="A38" t="str">
            <v>Shop Machinery</v>
          </cell>
        </row>
        <row r="39">
          <cell r="A39" t="str">
            <v>Power Plant Equipment</v>
          </cell>
        </row>
        <row r="40">
          <cell r="A40" t="str">
            <v xml:space="preserve">    TOTAL DEPRECIABLE ROAD</v>
          </cell>
        </row>
        <row r="42">
          <cell r="A42" t="str">
            <v>EQUIPMENT</v>
          </cell>
        </row>
        <row r="43">
          <cell r="A43" t="str">
            <v>Locomotives</v>
          </cell>
        </row>
        <row r="44">
          <cell r="A44" t="str">
            <v>Freight Train Cars</v>
          </cell>
        </row>
        <row r="45">
          <cell r="A45" t="str">
            <v>Work Equipment</v>
          </cell>
        </row>
        <row r="46">
          <cell r="A46" t="str">
            <v>Miscellaneous Equipment</v>
          </cell>
        </row>
        <row r="47">
          <cell r="A47" t="str">
            <v>Computer Systems</v>
          </cell>
        </row>
        <row r="48">
          <cell r="A48" t="str">
            <v>Computer Software</v>
          </cell>
        </row>
        <row r="49">
          <cell r="A49" t="str">
            <v xml:space="preserve">    TOTAL EQUIPMENT</v>
          </cell>
        </row>
        <row r="51">
          <cell r="A51" t="str">
            <v>MISCELLANEOUS</v>
          </cell>
        </row>
        <row r="52">
          <cell r="A52" t="str">
            <v>Interest During Construction</v>
          </cell>
        </row>
        <row r="53">
          <cell r="A53" t="str">
            <v>Construction Work In Progress</v>
          </cell>
        </row>
        <row r="54">
          <cell r="A54" t="str">
            <v xml:space="preserve">    TOTAL MISCELLANEOUS</v>
          </cell>
        </row>
        <row r="55">
          <cell r="A55" t="str">
            <v>TOTAL OPERATING ASSETS</v>
          </cell>
        </row>
        <row r="57">
          <cell r="A57" t="str">
            <v>NON-OPERATING ASSETS</v>
          </cell>
        </row>
        <row r="58">
          <cell r="A58" t="str">
            <v>Buildings Held for Sale</v>
          </cell>
        </row>
        <row r="59">
          <cell r="A59" t="str">
            <v>Buildings</v>
          </cell>
        </row>
        <row r="60">
          <cell r="A60" t="str">
            <v>Bridges</v>
          </cell>
        </row>
        <row r="61">
          <cell r="A61" t="str">
            <v>Royalty Income</v>
          </cell>
        </row>
        <row r="62">
          <cell r="A62" t="str">
            <v xml:space="preserve">   TOTAL NON-OPERATING ASSETS:</v>
          </cell>
        </row>
        <row r="64">
          <cell r="A64" t="str">
            <v>GRAND TOTAL</v>
          </cell>
        </row>
      </sheetData>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Depr"/>
      <sheetName val="Jul29 changes"/>
      <sheetName val="SD70MACs_By unit"/>
      <sheetName val="By AFE#"/>
      <sheetName val="LocoRate"/>
    </sheetNames>
    <sheetDataSet>
      <sheetData sheetId="0" refreshError="1"/>
      <sheetData sheetId="1" refreshError="1"/>
      <sheetData sheetId="2" refreshError="1"/>
      <sheetData sheetId="3" refreshError="1"/>
      <sheetData sheetId="4" refreshError="1">
        <row r="2">
          <cell r="L2">
            <v>0</v>
          </cell>
          <cell r="M2">
            <v>0.11</v>
          </cell>
          <cell r="N2">
            <v>7.0000000000000007E-2</v>
          </cell>
          <cell r="O2">
            <v>3.0800000000000001E-2</v>
          </cell>
          <cell r="P2">
            <v>6.7199999999999996E-2</v>
          </cell>
        </row>
        <row r="3">
          <cell r="L3">
            <v>1801</v>
          </cell>
          <cell r="M3">
            <v>0.12</v>
          </cell>
          <cell r="N3">
            <v>7.0000000000000007E-2</v>
          </cell>
          <cell r="O3">
            <v>2.6100000000000002E-2</v>
          </cell>
          <cell r="P3">
            <v>3.7999999999999999E-2</v>
          </cell>
        </row>
        <row r="4">
          <cell r="L4">
            <v>3000</v>
          </cell>
          <cell r="M4">
            <v>0.22</v>
          </cell>
          <cell r="N4">
            <v>0.16</v>
          </cell>
          <cell r="O4">
            <v>4.1200000000000001E-2</v>
          </cell>
          <cell r="P4">
            <v>9.4500000000000001E-2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hange Tracking"/>
      <sheetName val="Rate file"/>
      <sheetName val="Sep 06 Data"/>
      <sheetName val="Oct 06 Data"/>
      <sheetName val="Nov 06 Data"/>
      <sheetName val="Dec 06 Data"/>
      <sheetName val="Sep 06 Calc"/>
      <sheetName val="Oct 06 Calc"/>
      <sheetName val="Nov 06 Calc"/>
      <sheetName val="Dec 06 Calc"/>
    </sheetNames>
    <sheetDataSet>
      <sheetData sheetId="0" refreshError="1"/>
      <sheetData sheetId="1" refreshError="1"/>
      <sheetData sheetId="2" refreshError="1">
        <row r="6">
          <cell r="A6" t="str">
            <v>2.1.98.0</v>
          </cell>
          <cell r="B6">
            <v>2</v>
          </cell>
          <cell r="C6">
            <v>1</v>
          </cell>
          <cell r="D6">
            <v>98</v>
          </cell>
          <cell r="E6">
            <v>0</v>
          </cell>
          <cell r="F6">
            <v>0</v>
          </cell>
        </row>
        <row r="7">
          <cell r="A7" t="str">
            <v>2.1.98.A</v>
          </cell>
          <cell r="B7">
            <v>2</v>
          </cell>
          <cell r="C7">
            <v>1</v>
          </cell>
          <cell r="D7">
            <v>98</v>
          </cell>
          <cell r="E7" t="str">
            <v>A</v>
          </cell>
          <cell r="F7">
            <v>0</v>
          </cell>
        </row>
        <row r="8">
          <cell r="A8" t="str">
            <v>2.1.99.0</v>
          </cell>
          <cell r="B8">
            <v>2</v>
          </cell>
          <cell r="C8">
            <v>1</v>
          </cell>
          <cell r="D8">
            <v>99</v>
          </cell>
          <cell r="E8">
            <v>0</v>
          </cell>
          <cell r="F8">
            <v>0</v>
          </cell>
        </row>
        <row r="9">
          <cell r="A9" t="str">
            <v>2.3.99.0</v>
          </cell>
          <cell r="B9">
            <v>2</v>
          </cell>
          <cell r="C9">
            <v>3</v>
          </cell>
          <cell r="D9">
            <v>99</v>
          </cell>
          <cell r="E9">
            <v>0</v>
          </cell>
          <cell r="F9">
            <v>0</v>
          </cell>
        </row>
        <row r="10">
          <cell r="A10" t="str">
            <v>2.15.99.0</v>
          </cell>
          <cell r="B10">
            <v>2</v>
          </cell>
          <cell r="C10">
            <v>15</v>
          </cell>
          <cell r="D10">
            <v>99</v>
          </cell>
          <cell r="E10">
            <v>0</v>
          </cell>
          <cell r="F10">
            <v>0</v>
          </cell>
        </row>
        <row r="11">
          <cell r="A11" t="str">
            <v>2.18.99.0</v>
          </cell>
          <cell r="B11">
            <v>2</v>
          </cell>
          <cell r="C11">
            <v>18</v>
          </cell>
          <cell r="D11">
            <v>99</v>
          </cell>
          <cell r="E11">
            <v>0</v>
          </cell>
          <cell r="F11">
            <v>0</v>
          </cell>
        </row>
        <row r="12">
          <cell r="A12" t="str">
            <v>2.1.99.1</v>
          </cell>
          <cell r="B12">
            <v>2</v>
          </cell>
          <cell r="C12">
            <v>1</v>
          </cell>
          <cell r="D12">
            <v>99</v>
          </cell>
          <cell r="E12">
            <v>1</v>
          </cell>
          <cell r="F12">
            <v>0</v>
          </cell>
        </row>
        <row r="13">
          <cell r="A13" t="str">
            <v>2.1.99.2</v>
          </cell>
          <cell r="B13">
            <v>2</v>
          </cell>
          <cell r="C13">
            <v>1</v>
          </cell>
          <cell r="D13">
            <v>99</v>
          </cell>
          <cell r="E13">
            <v>2</v>
          </cell>
          <cell r="F13">
            <v>0</v>
          </cell>
        </row>
        <row r="14">
          <cell r="A14" t="str">
            <v>2.1.99.A</v>
          </cell>
          <cell r="B14">
            <v>2</v>
          </cell>
          <cell r="C14">
            <v>1</v>
          </cell>
          <cell r="D14">
            <v>99</v>
          </cell>
          <cell r="E14" t="str">
            <v>A</v>
          </cell>
          <cell r="F14">
            <v>0</v>
          </cell>
        </row>
        <row r="15">
          <cell r="A15" t="str">
            <v>2.3.99.A</v>
          </cell>
          <cell r="B15">
            <v>2</v>
          </cell>
          <cell r="C15">
            <v>3</v>
          </cell>
          <cell r="D15">
            <v>99</v>
          </cell>
          <cell r="E15" t="str">
            <v>A</v>
          </cell>
          <cell r="F15">
            <v>0</v>
          </cell>
        </row>
        <row r="16">
          <cell r="A16" t="str">
            <v>2.15.99.A</v>
          </cell>
          <cell r="B16">
            <v>2</v>
          </cell>
          <cell r="C16">
            <v>15</v>
          </cell>
          <cell r="D16">
            <v>99</v>
          </cell>
          <cell r="E16" t="str">
            <v>A</v>
          </cell>
          <cell r="F16">
            <v>0</v>
          </cell>
        </row>
        <row r="17">
          <cell r="A17" t="str">
            <v>2.18.99.A</v>
          </cell>
          <cell r="B17">
            <v>2</v>
          </cell>
          <cell r="C17">
            <v>18</v>
          </cell>
          <cell r="D17">
            <v>99</v>
          </cell>
          <cell r="E17" t="str">
            <v>A</v>
          </cell>
          <cell r="F17">
            <v>0</v>
          </cell>
        </row>
        <row r="18">
          <cell r="A18" t="str">
            <v>2.1.99.I</v>
          </cell>
          <cell r="B18">
            <v>2</v>
          </cell>
          <cell r="C18">
            <v>1</v>
          </cell>
          <cell r="D18">
            <v>99</v>
          </cell>
          <cell r="E18" t="str">
            <v>I</v>
          </cell>
          <cell r="F18">
            <v>0</v>
          </cell>
        </row>
        <row r="19">
          <cell r="A19" t="str">
            <v>2.1.99.N</v>
          </cell>
          <cell r="B19">
            <v>2</v>
          </cell>
          <cell r="C19">
            <v>1</v>
          </cell>
          <cell r="D19">
            <v>99</v>
          </cell>
          <cell r="E19" t="str">
            <v>N</v>
          </cell>
          <cell r="F19">
            <v>0</v>
          </cell>
        </row>
        <row r="20">
          <cell r="A20" t="str">
            <v>2.0B.99.N</v>
          </cell>
          <cell r="B20">
            <v>2</v>
          </cell>
          <cell r="C20" t="str">
            <v>0B</v>
          </cell>
          <cell r="D20">
            <v>99</v>
          </cell>
          <cell r="E20" t="str">
            <v>N</v>
          </cell>
          <cell r="F20">
            <v>0</v>
          </cell>
        </row>
        <row r="21">
          <cell r="A21" t="str">
            <v>2.0E.99.N</v>
          </cell>
          <cell r="B21">
            <v>2</v>
          </cell>
          <cell r="C21" t="str">
            <v>0E</v>
          </cell>
          <cell r="D21">
            <v>99</v>
          </cell>
          <cell r="E21" t="str">
            <v>N</v>
          </cell>
          <cell r="F21">
            <v>0</v>
          </cell>
        </row>
        <row r="22">
          <cell r="A22" t="str">
            <v>2.0M.99.N</v>
          </cell>
          <cell r="B22">
            <v>2</v>
          </cell>
          <cell r="C22" t="str">
            <v>0M</v>
          </cell>
          <cell r="D22">
            <v>99</v>
          </cell>
          <cell r="E22" t="str">
            <v>N</v>
          </cell>
          <cell r="F22">
            <v>0</v>
          </cell>
        </row>
        <row r="23">
          <cell r="A23" t="str">
            <v>2.0V.99.N</v>
          </cell>
          <cell r="B23">
            <v>2</v>
          </cell>
          <cell r="C23" t="str">
            <v>0V</v>
          </cell>
          <cell r="D23">
            <v>99</v>
          </cell>
          <cell r="E23" t="str">
            <v>N</v>
          </cell>
          <cell r="F23">
            <v>0</v>
          </cell>
        </row>
        <row r="24">
          <cell r="A24" t="str">
            <v>2.0W.99.N</v>
          </cell>
          <cell r="B24">
            <v>2</v>
          </cell>
          <cell r="C24" t="str">
            <v>0W</v>
          </cell>
          <cell r="D24">
            <v>99</v>
          </cell>
          <cell r="E24" t="str">
            <v>N</v>
          </cell>
          <cell r="F24">
            <v>0</v>
          </cell>
        </row>
        <row r="25">
          <cell r="A25" t="str">
            <v>2.0X.99.N</v>
          </cell>
          <cell r="B25">
            <v>2</v>
          </cell>
          <cell r="C25" t="str">
            <v>0X</v>
          </cell>
          <cell r="D25">
            <v>99</v>
          </cell>
          <cell r="E25" t="str">
            <v>N</v>
          </cell>
          <cell r="F25">
            <v>0</v>
          </cell>
        </row>
        <row r="26">
          <cell r="A26" t="str">
            <v>2.18.99.N</v>
          </cell>
          <cell r="B26">
            <v>2</v>
          </cell>
          <cell r="C26">
            <v>18</v>
          </cell>
          <cell r="D26">
            <v>99</v>
          </cell>
          <cell r="E26" t="str">
            <v>N</v>
          </cell>
          <cell r="F26">
            <v>0</v>
          </cell>
        </row>
        <row r="27">
          <cell r="A27" t="str">
            <v>2.23.99.N</v>
          </cell>
          <cell r="B27">
            <v>2</v>
          </cell>
          <cell r="C27">
            <v>23</v>
          </cell>
          <cell r="D27">
            <v>99</v>
          </cell>
          <cell r="E27" t="str">
            <v>N</v>
          </cell>
          <cell r="F27">
            <v>0</v>
          </cell>
        </row>
        <row r="28">
          <cell r="A28" t="str">
            <v>2.70.99.N</v>
          </cell>
          <cell r="B28">
            <v>2</v>
          </cell>
          <cell r="C28">
            <v>70</v>
          </cell>
          <cell r="D28">
            <v>99</v>
          </cell>
          <cell r="E28" t="str">
            <v>N</v>
          </cell>
          <cell r="F28">
            <v>0</v>
          </cell>
        </row>
        <row r="29">
          <cell r="A29" t="str">
            <v>2.7N.99.N</v>
          </cell>
          <cell r="B29">
            <v>2</v>
          </cell>
          <cell r="C29" t="str">
            <v>7N</v>
          </cell>
          <cell r="D29">
            <v>99</v>
          </cell>
          <cell r="E29" t="str">
            <v>N</v>
          </cell>
          <cell r="F29">
            <v>0</v>
          </cell>
        </row>
        <row r="30">
          <cell r="A30" t="str">
            <v>2.7P.99.N</v>
          </cell>
          <cell r="B30">
            <v>2</v>
          </cell>
          <cell r="C30" t="str">
            <v>7P</v>
          </cell>
          <cell r="D30">
            <v>99</v>
          </cell>
          <cell r="E30" t="str">
            <v>N</v>
          </cell>
          <cell r="F30">
            <v>0</v>
          </cell>
        </row>
        <row r="31">
          <cell r="A31" t="str">
            <v>2.7R.99.N</v>
          </cell>
          <cell r="B31">
            <v>2</v>
          </cell>
          <cell r="C31" t="str">
            <v>7R</v>
          </cell>
          <cell r="D31">
            <v>99</v>
          </cell>
          <cell r="E31" t="str">
            <v>N</v>
          </cell>
          <cell r="F31">
            <v>0</v>
          </cell>
        </row>
        <row r="32">
          <cell r="A32" t="str">
            <v>2.7U.99.N</v>
          </cell>
          <cell r="B32">
            <v>2</v>
          </cell>
          <cell r="C32" t="str">
            <v>7U</v>
          </cell>
          <cell r="D32">
            <v>99</v>
          </cell>
          <cell r="E32" t="str">
            <v>N</v>
          </cell>
          <cell r="F32">
            <v>0</v>
          </cell>
        </row>
        <row r="33">
          <cell r="A33" t="str">
            <v>3.1.10.0</v>
          </cell>
          <cell r="B33">
            <v>3</v>
          </cell>
          <cell r="C33">
            <v>1</v>
          </cell>
          <cell r="D33">
            <v>10</v>
          </cell>
          <cell r="E33">
            <v>0</v>
          </cell>
          <cell r="F33">
            <v>1.0500000000000001E-2</v>
          </cell>
        </row>
        <row r="34">
          <cell r="A34" t="str">
            <v>3.1.10.1</v>
          </cell>
          <cell r="B34">
            <v>3</v>
          </cell>
          <cell r="C34">
            <v>1</v>
          </cell>
          <cell r="D34">
            <v>10</v>
          </cell>
          <cell r="E34">
            <v>1</v>
          </cell>
          <cell r="F34">
            <v>1.0500000000000001E-2</v>
          </cell>
        </row>
        <row r="35">
          <cell r="A35" t="str">
            <v>3.1.10.A</v>
          </cell>
          <cell r="B35">
            <v>3</v>
          </cell>
          <cell r="C35">
            <v>1</v>
          </cell>
          <cell r="D35">
            <v>10</v>
          </cell>
          <cell r="E35" t="str">
            <v>A</v>
          </cell>
          <cell r="F35">
            <v>1.0500000000000001E-2</v>
          </cell>
        </row>
        <row r="36">
          <cell r="A36" t="str">
            <v>3.1.10.I</v>
          </cell>
          <cell r="B36">
            <v>3</v>
          </cell>
          <cell r="C36">
            <v>1</v>
          </cell>
          <cell r="D36">
            <v>10</v>
          </cell>
          <cell r="E36" t="str">
            <v>I</v>
          </cell>
          <cell r="F36">
            <v>1.0500000000000001E-2</v>
          </cell>
        </row>
        <row r="37">
          <cell r="A37" t="str">
            <v>3.1.10.N</v>
          </cell>
          <cell r="B37">
            <v>3</v>
          </cell>
          <cell r="C37">
            <v>1</v>
          </cell>
          <cell r="D37">
            <v>10</v>
          </cell>
          <cell r="E37" t="str">
            <v>N</v>
          </cell>
          <cell r="F37">
            <v>1.0500000000000001E-2</v>
          </cell>
        </row>
        <row r="38">
          <cell r="A38" t="str">
            <v>3.0B.10.N</v>
          </cell>
          <cell r="B38">
            <v>3</v>
          </cell>
          <cell r="C38" t="str">
            <v>0B</v>
          </cell>
          <cell r="D38">
            <v>10</v>
          </cell>
          <cell r="E38" t="str">
            <v>N</v>
          </cell>
          <cell r="F38">
            <v>1.0500000000000001E-2</v>
          </cell>
        </row>
        <row r="39">
          <cell r="A39" t="str">
            <v>3.7U.10.N</v>
          </cell>
          <cell r="B39">
            <v>3</v>
          </cell>
          <cell r="C39" t="str">
            <v>7U</v>
          </cell>
          <cell r="D39">
            <v>10</v>
          </cell>
          <cell r="E39" t="str">
            <v>N</v>
          </cell>
          <cell r="F39">
            <v>1.0500000000000001E-2</v>
          </cell>
        </row>
        <row r="40">
          <cell r="A40" t="str">
            <v>3.1.20.0</v>
          </cell>
          <cell r="B40">
            <v>3</v>
          </cell>
          <cell r="C40">
            <v>1</v>
          </cell>
          <cell r="D40">
            <v>20</v>
          </cell>
          <cell r="E40">
            <v>0</v>
          </cell>
          <cell r="F40">
            <v>1.0500000000000001E-2</v>
          </cell>
        </row>
        <row r="41">
          <cell r="A41" t="str">
            <v>3.3.20.0</v>
          </cell>
          <cell r="B41">
            <v>3</v>
          </cell>
          <cell r="C41">
            <v>3</v>
          </cell>
          <cell r="D41">
            <v>20</v>
          </cell>
          <cell r="E41">
            <v>0</v>
          </cell>
          <cell r="F41">
            <v>1.0500000000000001E-2</v>
          </cell>
        </row>
        <row r="42">
          <cell r="A42" t="str">
            <v>3.18.20.0</v>
          </cell>
          <cell r="B42">
            <v>3</v>
          </cell>
          <cell r="C42">
            <v>18</v>
          </cell>
          <cell r="D42">
            <v>20</v>
          </cell>
          <cell r="E42">
            <v>0</v>
          </cell>
          <cell r="F42">
            <v>1.0500000000000001E-2</v>
          </cell>
        </row>
        <row r="43">
          <cell r="A43" t="str">
            <v>3.1.20.1</v>
          </cell>
          <cell r="B43">
            <v>3</v>
          </cell>
          <cell r="C43">
            <v>1</v>
          </cell>
          <cell r="D43">
            <v>20</v>
          </cell>
          <cell r="E43">
            <v>1</v>
          </cell>
          <cell r="F43">
            <v>1.0500000000000001E-2</v>
          </cell>
        </row>
        <row r="44">
          <cell r="A44" t="str">
            <v>3.1.20.3</v>
          </cell>
          <cell r="B44">
            <v>3</v>
          </cell>
          <cell r="C44">
            <v>1</v>
          </cell>
          <cell r="D44">
            <v>20</v>
          </cell>
          <cell r="E44">
            <v>3</v>
          </cell>
          <cell r="F44">
            <v>1.0500000000000001E-2</v>
          </cell>
        </row>
        <row r="45">
          <cell r="A45" t="str">
            <v>3.1.20.A</v>
          </cell>
          <cell r="B45">
            <v>3</v>
          </cell>
          <cell r="C45">
            <v>1</v>
          </cell>
          <cell r="D45">
            <v>20</v>
          </cell>
          <cell r="E45" t="str">
            <v>A</v>
          </cell>
          <cell r="F45">
            <v>1.0500000000000001E-2</v>
          </cell>
        </row>
        <row r="46">
          <cell r="A46" t="str">
            <v>3.3.20.A</v>
          </cell>
          <cell r="B46">
            <v>3</v>
          </cell>
          <cell r="C46">
            <v>3</v>
          </cell>
          <cell r="D46">
            <v>20</v>
          </cell>
          <cell r="E46" t="str">
            <v>A</v>
          </cell>
          <cell r="F46">
            <v>1.0500000000000001E-2</v>
          </cell>
        </row>
        <row r="47">
          <cell r="A47" t="str">
            <v>3.18.20.A</v>
          </cell>
          <cell r="B47">
            <v>3</v>
          </cell>
          <cell r="C47">
            <v>18</v>
          </cell>
          <cell r="D47">
            <v>20</v>
          </cell>
          <cell r="E47" t="str">
            <v>A</v>
          </cell>
          <cell r="F47">
            <v>1.0500000000000001E-2</v>
          </cell>
        </row>
        <row r="48">
          <cell r="A48" t="str">
            <v>3.1.20.I</v>
          </cell>
          <cell r="B48">
            <v>3</v>
          </cell>
          <cell r="C48">
            <v>1</v>
          </cell>
          <cell r="D48">
            <v>20</v>
          </cell>
          <cell r="E48" t="str">
            <v>I</v>
          </cell>
          <cell r="F48">
            <v>1.0500000000000001E-2</v>
          </cell>
        </row>
        <row r="49">
          <cell r="A49" t="str">
            <v>3.1.20.N</v>
          </cell>
          <cell r="B49">
            <v>3</v>
          </cell>
          <cell r="C49">
            <v>1</v>
          </cell>
          <cell r="D49">
            <v>20</v>
          </cell>
          <cell r="E49" t="str">
            <v>N</v>
          </cell>
          <cell r="F49">
            <v>1.0500000000000001E-2</v>
          </cell>
        </row>
        <row r="50">
          <cell r="A50" t="str">
            <v>3.0E.20.N</v>
          </cell>
          <cell r="B50">
            <v>3</v>
          </cell>
          <cell r="C50" t="str">
            <v>0E</v>
          </cell>
          <cell r="D50">
            <v>20</v>
          </cell>
          <cell r="E50" t="str">
            <v>N</v>
          </cell>
          <cell r="F50">
            <v>1.0500000000000001E-2</v>
          </cell>
        </row>
        <row r="51">
          <cell r="A51" t="str">
            <v>3.0M.20.N</v>
          </cell>
          <cell r="B51">
            <v>3</v>
          </cell>
          <cell r="C51" t="str">
            <v>0M</v>
          </cell>
          <cell r="D51">
            <v>20</v>
          </cell>
          <cell r="E51" t="str">
            <v>N</v>
          </cell>
          <cell r="F51">
            <v>1.0500000000000001E-2</v>
          </cell>
        </row>
        <row r="52">
          <cell r="A52" t="str">
            <v>3.18.20.N</v>
          </cell>
          <cell r="B52">
            <v>3</v>
          </cell>
          <cell r="C52">
            <v>18</v>
          </cell>
          <cell r="D52">
            <v>20</v>
          </cell>
          <cell r="E52" t="str">
            <v>N</v>
          </cell>
          <cell r="F52">
            <v>1.0500000000000001E-2</v>
          </cell>
        </row>
        <row r="53">
          <cell r="A53" t="str">
            <v>3.7P.20.N</v>
          </cell>
          <cell r="B53">
            <v>3</v>
          </cell>
          <cell r="C53" t="str">
            <v>7P</v>
          </cell>
          <cell r="D53">
            <v>20</v>
          </cell>
          <cell r="E53" t="str">
            <v>N</v>
          </cell>
          <cell r="F53">
            <v>1.0500000000000001E-2</v>
          </cell>
        </row>
        <row r="54">
          <cell r="A54" t="str">
            <v>3.7U.20.N</v>
          </cell>
          <cell r="B54">
            <v>3</v>
          </cell>
          <cell r="C54" t="str">
            <v>7U</v>
          </cell>
          <cell r="D54">
            <v>20</v>
          </cell>
          <cell r="E54" t="str">
            <v>N</v>
          </cell>
          <cell r="F54">
            <v>1.0500000000000001E-2</v>
          </cell>
        </row>
        <row r="55">
          <cell r="A55" t="str">
            <v>3.1.30.0</v>
          </cell>
          <cell r="B55">
            <v>3</v>
          </cell>
          <cell r="C55">
            <v>1</v>
          </cell>
          <cell r="D55">
            <v>30</v>
          </cell>
          <cell r="E55">
            <v>0</v>
          </cell>
          <cell r="F55">
            <v>0</v>
          </cell>
        </row>
        <row r="56">
          <cell r="A56" t="str">
            <v>3.1.30.1</v>
          </cell>
          <cell r="B56">
            <v>3</v>
          </cell>
          <cell r="C56">
            <v>1</v>
          </cell>
          <cell r="D56">
            <v>30</v>
          </cell>
          <cell r="E56">
            <v>1</v>
          </cell>
          <cell r="F56">
            <v>0</v>
          </cell>
        </row>
        <row r="57">
          <cell r="A57" t="str">
            <v>3.1.30.A</v>
          </cell>
          <cell r="B57">
            <v>3</v>
          </cell>
          <cell r="C57">
            <v>1</v>
          </cell>
          <cell r="D57">
            <v>30</v>
          </cell>
          <cell r="E57" t="str">
            <v>A</v>
          </cell>
          <cell r="F57">
            <v>0</v>
          </cell>
        </row>
        <row r="58">
          <cell r="A58" t="str">
            <v>3.1.40.0</v>
          </cell>
          <cell r="B58">
            <v>3</v>
          </cell>
          <cell r="C58">
            <v>1</v>
          </cell>
          <cell r="D58">
            <v>40</v>
          </cell>
          <cell r="E58">
            <v>0</v>
          </cell>
          <cell r="F58">
            <v>1.0500000000000001E-2</v>
          </cell>
        </row>
        <row r="59">
          <cell r="A59" t="str">
            <v>3.3.40.0</v>
          </cell>
          <cell r="B59">
            <v>3</v>
          </cell>
          <cell r="C59">
            <v>3</v>
          </cell>
          <cell r="D59">
            <v>40</v>
          </cell>
          <cell r="E59">
            <v>0</v>
          </cell>
          <cell r="F59">
            <v>1.0500000000000001E-2</v>
          </cell>
        </row>
        <row r="60">
          <cell r="A60" t="str">
            <v>3.15.40.0</v>
          </cell>
          <cell r="B60">
            <v>3</v>
          </cell>
          <cell r="C60">
            <v>15</v>
          </cell>
          <cell r="D60">
            <v>40</v>
          </cell>
          <cell r="E60">
            <v>0</v>
          </cell>
          <cell r="F60">
            <v>1.0500000000000001E-2</v>
          </cell>
        </row>
        <row r="61">
          <cell r="A61" t="str">
            <v>3.1.40.1</v>
          </cell>
          <cell r="B61">
            <v>3</v>
          </cell>
          <cell r="C61">
            <v>1</v>
          </cell>
          <cell r="D61">
            <v>40</v>
          </cell>
          <cell r="E61">
            <v>1</v>
          </cell>
          <cell r="F61">
            <v>1.0500000000000001E-2</v>
          </cell>
        </row>
        <row r="62">
          <cell r="A62" t="str">
            <v>3.1.40.3</v>
          </cell>
          <cell r="B62">
            <v>3</v>
          </cell>
          <cell r="C62">
            <v>1</v>
          </cell>
          <cell r="D62">
            <v>40</v>
          </cell>
          <cell r="E62">
            <v>3</v>
          </cell>
          <cell r="F62">
            <v>1.0500000000000001E-2</v>
          </cell>
        </row>
        <row r="63">
          <cell r="A63" t="str">
            <v>3.70.40.3</v>
          </cell>
          <cell r="B63">
            <v>3</v>
          </cell>
          <cell r="C63">
            <v>70</v>
          </cell>
          <cell r="D63">
            <v>40</v>
          </cell>
          <cell r="E63">
            <v>3</v>
          </cell>
          <cell r="F63">
            <v>1.0500000000000001E-2</v>
          </cell>
        </row>
        <row r="64">
          <cell r="A64" t="str">
            <v>3.71.40.3</v>
          </cell>
          <cell r="B64">
            <v>3</v>
          </cell>
          <cell r="C64">
            <v>71</v>
          </cell>
          <cell r="D64">
            <v>40</v>
          </cell>
          <cell r="E64">
            <v>3</v>
          </cell>
          <cell r="F64">
            <v>1.0500000000000001E-2</v>
          </cell>
        </row>
        <row r="65">
          <cell r="A65" t="str">
            <v>3.1.40.A</v>
          </cell>
          <cell r="B65">
            <v>3</v>
          </cell>
          <cell r="C65">
            <v>1</v>
          </cell>
          <cell r="D65">
            <v>40</v>
          </cell>
          <cell r="E65" t="str">
            <v>A</v>
          </cell>
          <cell r="F65">
            <v>1.0500000000000001E-2</v>
          </cell>
        </row>
        <row r="66">
          <cell r="A66" t="str">
            <v>3.3.40.A</v>
          </cell>
          <cell r="B66">
            <v>3</v>
          </cell>
          <cell r="C66">
            <v>3</v>
          </cell>
          <cell r="D66">
            <v>40</v>
          </cell>
          <cell r="E66" t="str">
            <v>A</v>
          </cell>
          <cell r="F66">
            <v>1.0500000000000001E-2</v>
          </cell>
        </row>
        <row r="67">
          <cell r="A67" t="str">
            <v>3.14.40.A</v>
          </cell>
          <cell r="B67">
            <v>3</v>
          </cell>
          <cell r="C67">
            <v>14</v>
          </cell>
          <cell r="D67">
            <v>40</v>
          </cell>
          <cell r="E67" t="str">
            <v>A</v>
          </cell>
          <cell r="F67">
            <v>1.0500000000000001E-2</v>
          </cell>
        </row>
        <row r="68">
          <cell r="A68" t="str">
            <v>3.15.40.A</v>
          </cell>
          <cell r="B68">
            <v>3</v>
          </cell>
          <cell r="C68">
            <v>15</v>
          </cell>
          <cell r="D68">
            <v>40</v>
          </cell>
          <cell r="E68" t="str">
            <v>A</v>
          </cell>
          <cell r="F68">
            <v>1.0500000000000001E-2</v>
          </cell>
        </row>
        <row r="69">
          <cell r="A69" t="str">
            <v>3.70.40.B</v>
          </cell>
          <cell r="B69">
            <v>3</v>
          </cell>
          <cell r="C69">
            <v>70</v>
          </cell>
          <cell r="D69">
            <v>40</v>
          </cell>
          <cell r="E69" t="str">
            <v>B</v>
          </cell>
          <cell r="F69">
            <v>1.0500000000000001E-2</v>
          </cell>
        </row>
        <row r="70">
          <cell r="A70" t="str">
            <v>3.71.40.B</v>
          </cell>
          <cell r="B70">
            <v>3</v>
          </cell>
          <cell r="C70">
            <v>71</v>
          </cell>
          <cell r="D70">
            <v>40</v>
          </cell>
          <cell r="E70" t="str">
            <v>B</v>
          </cell>
          <cell r="F70">
            <v>1.0500000000000001E-2</v>
          </cell>
        </row>
        <row r="71">
          <cell r="A71" t="str">
            <v>3.1.40.I</v>
          </cell>
          <cell r="B71">
            <v>3</v>
          </cell>
          <cell r="C71">
            <v>1</v>
          </cell>
          <cell r="D71">
            <v>40</v>
          </cell>
          <cell r="E71" t="str">
            <v>I</v>
          </cell>
          <cell r="F71">
            <v>1.0500000000000001E-2</v>
          </cell>
        </row>
        <row r="72">
          <cell r="A72" t="str">
            <v>3.14.40.I</v>
          </cell>
          <cell r="B72">
            <v>3</v>
          </cell>
          <cell r="C72">
            <v>14</v>
          </cell>
          <cell r="D72">
            <v>40</v>
          </cell>
          <cell r="E72" t="str">
            <v>I</v>
          </cell>
          <cell r="F72">
            <v>1.0500000000000001E-2</v>
          </cell>
        </row>
        <row r="73">
          <cell r="A73" t="str">
            <v>3.1.40.N</v>
          </cell>
          <cell r="B73">
            <v>3</v>
          </cell>
          <cell r="C73">
            <v>1</v>
          </cell>
          <cell r="D73">
            <v>40</v>
          </cell>
          <cell r="E73" t="str">
            <v>N</v>
          </cell>
          <cell r="F73">
            <v>1.0500000000000001E-2</v>
          </cell>
        </row>
        <row r="74">
          <cell r="A74" t="str">
            <v>3.0E.40.N</v>
          </cell>
          <cell r="B74">
            <v>3</v>
          </cell>
          <cell r="C74" t="str">
            <v>0E</v>
          </cell>
          <cell r="D74">
            <v>40</v>
          </cell>
          <cell r="E74" t="str">
            <v>N</v>
          </cell>
          <cell r="F74">
            <v>1.0500000000000001E-2</v>
          </cell>
        </row>
        <row r="75">
          <cell r="A75" t="str">
            <v>3.14.40.N</v>
          </cell>
          <cell r="B75">
            <v>3</v>
          </cell>
          <cell r="C75">
            <v>14</v>
          </cell>
          <cell r="D75">
            <v>40</v>
          </cell>
          <cell r="E75" t="str">
            <v>N</v>
          </cell>
          <cell r="F75">
            <v>1.0500000000000001E-2</v>
          </cell>
        </row>
        <row r="76">
          <cell r="A76" t="str">
            <v>3.7P.40.N</v>
          </cell>
          <cell r="B76">
            <v>3</v>
          </cell>
          <cell r="C76" t="str">
            <v>7P</v>
          </cell>
          <cell r="D76">
            <v>40</v>
          </cell>
          <cell r="E76" t="str">
            <v>N</v>
          </cell>
          <cell r="F76">
            <v>1.0500000000000001E-2</v>
          </cell>
        </row>
        <row r="77">
          <cell r="A77" t="str">
            <v>3.7U.40.N</v>
          </cell>
          <cell r="B77">
            <v>3</v>
          </cell>
          <cell r="C77" t="str">
            <v>7U</v>
          </cell>
          <cell r="D77">
            <v>40</v>
          </cell>
          <cell r="E77" t="str">
            <v>N</v>
          </cell>
          <cell r="F77">
            <v>1.0500000000000001E-2</v>
          </cell>
        </row>
        <row r="78">
          <cell r="A78" t="str">
            <v>3.1.50.0</v>
          </cell>
          <cell r="B78">
            <v>3</v>
          </cell>
          <cell r="C78">
            <v>1</v>
          </cell>
          <cell r="D78">
            <v>50</v>
          </cell>
          <cell r="E78">
            <v>0</v>
          </cell>
          <cell r="F78">
            <v>1.0500000000000001E-2</v>
          </cell>
        </row>
        <row r="79">
          <cell r="A79" t="str">
            <v>3.1.50.A</v>
          </cell>
          <cell r="B79">
            <v>3</v>
          </cell>
          <cell r="C79">
            <v>1</v>
          </cell>
          <cell r="D79">
            <v>50</v>
          </cell>
          <cell r="E79" t="str">
            <v>A</v>
          </cell>
          <cell r="F79">
            <v>1.0500000000000001E-2</v>
          </cell>
        </row>
        <row r="80">
          <cell r="A80" t="str">
            <v>3.1.50.N</v>
          </cell>
          <cell r="B80">
            <v>3</v>
          </cell>
          <cell r="C80">
            <v>1</v>
          </cell>
          <cell r="D80">
            <v>50</v>
          </cell>
          <cell r="E80" t="str">
            <v>N</v>
          </cell>
          <cell r="F80">
            <v>1.0500000000000001E-2</v>
          </cell>
        </row>
        <row r="81">
          <cell r="A81" t="str">
            <v>3.1.81.0</v>
          </cell>
          <cell r="B81">
            <v>3</v>
          </cell>
          <cell r="C81">
            <v>1</v>
          </cell>
          <cell r="D81">
            <v>81</v>
          </cell>
          <cell r="E81">
            <v>0</v>
          </cell>
          <cell r="F81">
            <v>0</v>
          </cell>
        </row>
        <row r="82">
          <cell r="A82" t="str">
            <v>3.1.81.A</v>
          </cell>
          <cell r="B82">
            <v>3</v>
          </cell>
          <cell r="C82">
            <v>1</v>
          </cell>
          <cell r="D82">
            <v>81</v>
          </cell>
          <cell r="E82" t="str">
            <v>A</v>
          </cell>
          <cell r="F82">
            <v>0</v>
          </cell>
        </row>
        <row r="83">
          <cell r="A83" t="str">
            <v>3.1.82.0</v>
          </cell>
          <cell r="B83">
            <v>3</v>
          </cell>
          <cell r="C83">
            <v>1</v>
          </cell>
          <cell r="D83">
            <v>82</v>
          </cell>
          <cell r="E83">
            <v>0</v>
          </cell>
          <cell r="F83">
            <v>0</v>
          </cell>
        </row>
        <row r="84">
          <cell r="A84" t="str">
            <v>3.1.82.A</v>
          </cell>
          <cell r="B84">
            <v>3</v>
          </cell>
          <cell r="C84">
            <v>1</v>
          </cell>
          <cell r="D84">
            <v>82</v>
          </cell>
          <cell r="E84" t="str">
            <v>A</v>
          </cell>
          <cell r="F84">
            <v>0</v>
          </cell>
        </row>
        <row r="85">
          <cell r="A85" t="str">
            <v>3.1.84.0</v>
          </cell>
          <cell r="B85">
            <v>3</v>
          </cell>
          <cell r="C85">
            <v>1</v>
          </cell>
          <cell r="D85">
            <v>84</v>
          </cell>
          <cell r="E85">
            <v>0</v>
          </cell>
          <cell r="F85">
            <v>0</v>
          </cell>
        </row>
        <row r="86">
          <cell r="A86" t="str">
            <v>3.1.84.A</v>
          </cell>
          <cell r="B86">
            <v>3</v>
          </cell>
          <cell r="C86">
            <v>1</v>
          </cell>
          <cell r="D86">
            <v>84</v>
          </cell>
          <cell r="E86" t="str">
            <v>A</v>
          </cell>
          <cell r="F86">
            <v>0</v>
          </cell>
        </row>
        <row r="87">
          <cell r="A87" t="str">
            <v>3.1.85.0</v>
          </cell>
          <cell r="B87">
            <v>3</v>
          </cell>
          <cell r="C87">
            <v>1</v>
          </cell>
          <cell r="D87">
            <v>85</v>
          </cell>
          <cell r="E87">
            <v>0</v>
          </cell>
          <cell r="F87">
            <v>0</v>
          </cell>
        </row>
        <row r="88">
          <cell r="A88" t="str">
            <v>3.1.85.A</v>
          </cell>
          <cell r="B88">
            <v>3</v>
          </cell>
          <cell r="C88">
            <v>1</v>
          </cell>
          <cell r="D88">
            <v>85</v>
          </cell>
          <cell r="E88" t="str">
            <v>A</v>
          </cell>
          <cell r="F88">
            <v>0</v>
          </cell>
        </row>
        <row r="89">
          <cell r="A89" t="str">
            <v>3.1.98.0</v>
          </cell>
          <cell r="B89">
            <v>3</v>
          </cell>
          <cell r="C89">
            <v>1</v>
          </cell>
          <cell r="D89">
            <v>98</v>
          </cell>
          <cell r="E89">
            <v>0</v>
          </cell>
          <cell r="F89">
            <v>0</v>
          </cell>
        </row>
        <row r="90">
          <cell r="A90" t="str">
            <v>3.1.98.A</v>
          </cell>
          <cell r="B90">
            <v>3</v>
          </cell>
          <cell r="C90">
            <v>1</v>
          </cell>
          <cell r="D90">
            <v>98</v>
          </cell>
          <cell r="E90" t="str">
            <v>A</v>
          </cell>
          <cell r="F90">
            <v>0</v>
          </cell>
        </row>
        <row r="91">
          <cell r="A91" t="str">
            <v>4.1.10.0</v>
          </cell>
          <cell r="B91">
            <v>4</v>
          </cell>
          <cell r="C91">
            <v>1</v>
          </cell>
          <cell r="D91">
            <v>10</v>
          </cell>
          <cell r="E91">
            <v>0</v>
          </cell>
          <cell r="F91">
            <v>0.02</v>
          </cell>
        </row>
        <row r="92">
          <cell r="A92" t="str">
            <v>4.1.10.1</v>
          </cell>
          <cell r="B92">
            <v>4</v>
          </cell>
          <cell r="C92">
            <v>1</v>
          </cell>
          <cell r="D92">
            <v>10</v>
          </cell>
          <cell r="E92">
            <v>1</v>
          </cell>
          <cell r="F92">
            <v>0.02</v>
          </cell>
        </row>
        <row r="93">
          <cell r="A93" t="str">
            <v>4.1.10.2</v>
          </cell>
          <cell r="B93">
            <v>4</v>
          </cell>
          <cell r="C93">
            <v>1</v>
          </cell>
          <cell r="D93">
            <v>10</v>
          </cell>
          <cell r="E93">
            <v>2</v>
          </cell>
          <cell r="F93">
            <v>0.02</v>
          </cell>
        </row>
        <row r="94">
          <cell r="A94" t="str">
            <v>4.1.10.3</v>
          </cell>
          <cell r="B94">
            <v>4</v>
          </cell>
          <cell r="C94">
            <v>1</v>
          </cell>
          <cell r="D94">
            <v>10</v>
          </cell>
          <cell r="E94">
            <v>3</v>
          </cell>
          <cell r="F94">
            <v>0.02</v>
          </cell>
        </row>
        <row r="95">
          <cell r="A95" t="str">
            <v>4.73.10.3</v>
          </cell>
          <cell r="B95">
            <v>4</v>
          </cell>
          <cell r="C95">
            <v>73</v>
          </cell>
          <cell r="D95">
            <v>10</v>
          </cell>
          <cell r="E95">
            <v>3</v>
          </cell>
          <cell r="F95">
            <v>0.02</v>
          </cell>
        </row>
        <row r="96">
          <cell r="A96" t="str">
            <v>4.1.10.A</v>
          </cell>
          <cell r="B96">
            <v>4</v>
          </cell>
          <cell r="C96">
            <v>1</v>
          </cell>
          <cell r="D96">
            <v>10</v>
          </cell>
          <cell r="E96" t="str">
            <v>A</v>
          </cell>
          <cell r="F96">
            <v>0.02</v>
          </cell>
        </row>
        <row r="97">
          <cell r="A97" t="str">
            <v>4.73.10.B</v>
          </cell>
          <cell r="B97">
            <v>4</v>
          </cell>
          <cell r="C97">
            <v>73</v>
          </cell>
          <cell r="D97">
            <v>10</v>
          </cell>
          <cell r="E97" t="str">
            <v>B</v>
          </cell>
          <cell r="F97">
            <v>0.02</v>
          </cell>
        </row>
        <row r="98">
          <cell r="A98" t="str">
            <v>4.1.10.I</v>
          </cell>
          <cell r="B98">
            <v>4</v>
          </cell>
          <cell r="C98">
            <v>1</v>
          </cell>
          <cell r="D98">
            <v>10</v>
          </cell>
          <cell r="E98" t="str">
            <v>I</v>
          </cell>
          <cell r="F98">
            <v>0.02</v>
          </cell>
        </row>
        <row r="99">
          <cell r="A99" t="str">
            <v>4.1.10.N</v>
          </cell>
          <cell r="B99">
            <v>4</v>
          </cell>
          <cell r="C99">
            <v>1</v>
          </cell>
          <cell r="D99">
            <v>10</v>
          </cell>
          <cell r="E99" t="str">
            <v>N</v>
          </cell>
          <cell r="F99">
            <v>0.02</v>
          </cell>
        </row>
        <row r="100">
          <cell r="A100" t="str">
            <v>4.0B.10.N</v>
          </cell>
          <cell r="B100">
            <v>4</v>
          </cell>
          <cell r="C100" t="str">
            <v>0B</v>
          </cell>
          <cell r="D100">
            <v>10</v>
          </cell>
          <cell r="E100" t="str">
            <v>N</v>
          </cell>
          <cell r="F100">
            <v>0.02</v>
          </cell>
        </row>
        <row r="101">
          <cell r="A101" t="str">
            <v>4.0E.10.N</v>
          </cell>
          <cell r="B101">
            <v>4</v>
          </cell>
          <cell r="C101" t="str">
            <v>0E</v>
          </cell>
          <cell r="D101">
            <v>10</v>
          </cell>
          <cell r="E101" t="str">
            <v>N</v>
          </cell>
          <cell r="F101">
            <v>0.02</v>
          </cell>
        </row>
        <row r="102">
          <cell r="A102" t="str">
            <v>4.7P.10.N</v>
          </cell>
          <cell r="B102">
            <v>4</v>
          </cell>
          <cell r="C102" t="str">
            <v>7P</v>
          </cell>
          <cell r="D102">
            <v>10</v>
          </cell>
          <cell r="E102" t="str">
            <v>N</v>
          </cell>
          <cell r="F102">
            <v>0.02</v>
          </cell>
        </row>
        <row r="103">
          <cell r="A103" t="str">
            <v>4.7U.10.N</v>
          </cell>
          <cell r="B103">
            <v>4</v>
          </cell>
          <cell r="C103" t="str">
            <v>7U</v>
          </cell>
          <cell r="D103">
            <v>10</v>
          </cell>
          <cell r="E103" t="str">
            <v>N</v>
          </cell>
          <cell r="F103">
            <v>0.02</v>
          </cell>
        </row>
        <row r="104">
          <cell r="A104" t="str">
            <v>4.1.20.0</v>
          </cell>
          <cell r="B104">
            <v>4</v>
          </cell>
          <cell r="C104">
            <v>1</v>
          </cell>
          <cell r="D104">
            <v>20</v>
          </cell>
          <cell r="E104">
            <v>0</v>
          </cell>
          <cell r="F104">
            <v>0.02</v>
          </cell>
        </row>
        <row r="105">
          <cell r="A105" t="str">
            <v>4.3.20.0</v>
          </cell>
          <cell r="B105">
            <v>4</v>
          </cell>
          <cell r="C105">
            <v>3</v>
          </cell>
          <cell r="D105">
            <v>20</v>
          </cell>
          <cell r="E105">
            <v>0</v>
          </cell>
          <cell r="F105">
            <v>0.02</v>
          </cell>
        </row>
        <row r="106">
          <cell r="A106" t="str">
            <v>4.18.20.0</v>
          </cell>
          <cell r="B106">
            <v>4</v>
          </cell>
          <cell r="C106">
            <v>18</v>
          </cell>
          <cell r="D106">
            <v>20</v>
          </cell>
          <cell r="E106">
            <v>0</v>
          </cell>
          <cell r="F106">
            <v>0.02</v>
          </cell>
        </row>
        <row r="107">
          <cell r="A107" t="str">
            <v>4.1.20.1</v>
          </cell>
          <cell r="B107">
            <v>4</v>
          </cell>
          <cell r="C107">
            <v>1</v>
          </cell>
          <cell r="D107">
            <v>20</v>
          </cell>
          <cell r="E107">
            <v>1</v>
          </cell>
          <cell r="F107">
            <v>0.02</v>
          </cell>
        </row>
        <row r="108">
          <cell r="A108" t="str">
            <v>4.1.20.2</v>
          </cell>
          <cell r="B108">
            <v>4</v>
          </cell>
          <cell r="C108">
            <v>1</v>
          </cell>
          <cell r="D108">
            <v>20</v>
          </cell>
          <cell r="E108">
            <v>2</v>
          </cell>
          <cell r="F108">
            <v>0.02</v>
          </cell>
        </row>
        <row r="109">
          <cell r="A109" t="str">
            <v>4.73.20.3</v>
          </cell>
          <cell r="B109">
            <v>4</v>
          </cell>
          <cell r="C109">
            <v>73</v>
          </cell>
          <cell r="D109">
            <v>20</v>
          </cell>
          <cell r="E109">
            <v>3</v>
          </cell>
          <cell r="F109">
            <v>0.02</v>
          </cell>
        </row>
        <row r="110">
          <cell r="A110" t="str">
            <v>4.1.20.A</v>
          </cell>
          <cell r="B110">
            <v>4</v>
          </cell>
          <cell r="C110">
            <v>1</v>
          </cell>
          <cell r="D110">
            <v>20</v>
          </cell>
          <cell r="E110" t="str">
            <v>A</v>
          </cell>
          <cell r="F110">
            <v>0.02</v>
          </cell>
        </row>
        <row r="111">
          <cell r="A111" t="str">
            <v>4.3.20.A</v>
          </cell>
          <cell r="B111">
            <v>4</v>
          </cell>
          <cell r="C111">
            <v>3</v>
          </cell>
          <cell r="D111">
            <v>20</v>
          </cell>
          <cell r="E111" t="str">
            <v>A</v>
          </cell>
          <cell r="F111">
            <v>0.02</v>
          </cell>
        </row>
        <row r="112">
          <cell r="A112" t="str">
            <v>4.18.20.A</v>
          </cell>
          <cell r="B112">
            <v>4</v>
          </cell>
          <cell r="C112">
            <v>18</v>
          </cell>
          <cell r="D112">
            <v>20</v>
          </cell>
          <cell r="E112" t="str">
            <v>A</v>
          </cell>
          <cell r="F112">
            <v>0.02</v>
          </cell>
        </row>
        <row r="113">
          <cell r="A113" t="str">
            <v>4.73.20.B</v>
          </cell>
          <cell r="B113">
            <v>4</v>
          </cell>
          <cell r="C113">
            <v>73</v>
          </cell>
          <cell r="D113">
            <v>20</v>
          </cell>
          <cell r="E113" t="str">
            <v>B</v>
          </cell>
          <cell r="F113">
            <v>0.02</v>
          </cell>
        </row>
        <row r="114">
          <cell r="A114" t="str">
            <v>4.1.20.N</v>
          </cell>
          <cell r="B114">
            <v>4</v>
          </cell>
          <cell r="C114">
            <v>1</v>
          </cell>
          <cell r="D114">
            <v>20</v>
          </cell>
          <cell r="E114" t="str">
            <v>N</v>
          </cell>
          <cell r="F114">
            <v>0.02</v>
          </cell>
        </row>
        <row r="115">
          <cell r="A115" t="str">
            <v>4.0E.20.N</v>
          </cell>
          <cell r="B115">
            <v>4</v>
          </cell>
          <cell r="C115" t="str">
            <v>0E</v>
          </cell>
          <cell r="D115">
            <v>20</v>
          </cell>
          <cell r="E115" t="str">
            <v>N</v>
          </cell>
          <cell r="F115">
            <v>0.02</v>
          </cell>
        </row>
        <row r="116">
          <cell r="A116" t="str">
            <v>4.18.20.N</v>
          </cell>
          <cell r="B116">
            <v>4</v>
          </cell>
          <cell r="C116">
            <v>18</v>
          </cell>
          <cell r="D116">
            <v>20</v>
          </cell>
          <cell r="E116" t="str">
            <v>N</v>
          </cell>
          <cell r="F116">
            <v>0.02</v>
          </cell>
        </row>
        <row r="117">
          <cell r="A117" t="str">
            <v>4.7U.20.N</v>
          </cell>
          <cell r="B117">
            <v>4</v>
          </cell>
          <cell r="C117" t="str">
            <v>7U</v>
          </cell>
          <cell r="D117">
            <v>20</v>
          </cell>
          <cell r="E117" t="str">
            <v>N</v>
          </cell>
          <cell r="F117">
            <v>0.02</v>
          </cell>
        </row>
        <row r="118">
          <cell r="A118" t="str">
            <v>4.1.30.0</v>
          </cell>
          <cell r="B118">
            <v>4</v>
          </cell>
          <cell r="C118">
            <v>1</v>
          </cell>
          <cell r="D118">
            <v>30</v>
          </cell>
          <cell r="E118">
            <v>0</v>
          </cell>
          <cell r="F118">
            <v>0</v>
          </cell>
        </row>
        <row r="119">
          <cell r="A119" t="str">
            <v>4.1.30.A</v>
          </cell>
          <cell r="B119">
            <v>4</v>
          </cell>
          <cell r="C119">
            <v>1</v>
          </cell>
          <cell r="D119">
            <v>30</v>
          </cell>
          <cell r="E119" t="str">
            <v>A</v>
          </cell>
          <cell r="F119">
            <v>0</v>
          </cell>
        </row>
        <row r="120">
          <cell r="A120" t="str">
            <v>4.1.40.0</v>
          </cell>
          <cell r="B120">
            <v>4</v>
          </cell>
          <cell r="C120">
            <v>1</v>
          </cell>
          <cell r="D120">
            <v>40</v>
          </cell>
          <cell r="E120">
            <v>0</v>
          </cell>
          <cell r="F120">
            <v>0.02</v>
          </cell>
        </row>
        <row r="121">
          <cell r="A121" t="str">
            <v>4.15.40.0</v>
          </cell>
          <cell r="B121">
            <v>4</v>
          </cell>
          <cell r="C121">
            <v>15</v>
          </cell>
          <cell r="D121">
            <v>40</v>
          </cell>
          <cell r="E121">
            <v>0</v>
          </cell>
          <cell r="F121">
            <v>0.02</v>
          </cell>
        </row>
        <row r="122">
          <cell r="A122" t="str">
            <v>4.1.40.3</v>
          </cell>
          <cell r="B122">
            <v>4</v>
          </cell>
          <cell r="C122">
            <v>1</v>
          </cell>
          <cell r="D122">
            <v>40</v>
          </cell>
          <cell r="E122">
            <v>3</v>
          </cell>
          <cell r="F122">
            <v>0.02</v>
          </cell>
        </row>
        <row r="123">
          <cell r="A123" t="str">
            <v>4.71.40.3</v>
          </cell>
          <cell r="B123">
            <v>4</v>
          </cell>
          <cell r="C123">
            <v>71</v>
          </cell>
          <cell r="D123">
            <v>40</v>
          </cell>
          <cell r="E123">
            <v>3</v>
          </cell>
          <cell r="F123">
            <v>0.02</v>
          </cell>
        </row>
        <row r="124">
          <cell r="A124" t="str">
            <v>4.1.40.A</v>
          </cell>
          <cell r="B124">
            <v>4</v>
          </cell>
          <cell r="C124">
            <v>1</v>
          </cell>
          <cell r="D124">
            <v>40</v>
          </cell>
          <cell r="E124" t="str">
            <v>A</v>
          </cell>
          <cell r="F124">
            <v>0.02</v>
          </cell>
        </row>
        <row r="125">
          <cell r="A125" t="str">
            <v>4.15.40.A</v>
          </cell>
          <cell r="B125">
            <v>4</v>
          </cell>
          <cell r="C125">
            <v>15</v>
          </cell>
          <cell r="D125">
            <v>40</v>
          </cell>
          <cell r="E125" t="str">
            <v>A</v>
          </cell>
          <cell r="F125">
            <v>0.02</v>
          </cell>
        </row>
        <row r="126">
          <cell r="A126" t="str">
            <v>4.71.40.B</v>
          </cell>
          <cell r="B126">
            <v>4</v>
          </cell>
          <cell r="C126">
            <v>71</v>
          </cell>
          <cell r="D126">
            <v>40</v>
          </cell>
          <cell r="E126" t="str">
            <v>B</v>
          </cell>
          <cell r="F126">
            <v>0.02</v>
          </cell>
        </row>
        <row r="127">
          <cell r="A127" t="str">
            <v>4.14.40.I</v>
          </cell>
          <cell r="B127">
            <v>4</v>
          </cell>
          <cell r="C127">
            <v>14</v>
          </cell>
          <cell r="D127">
            <v>40</v>
          </cell>
          <cell r="E127" t="str">
            <v>I</v>
          </cell>
          <cell r="F127">
            <v>0.02</v>
          </cell>
        </row>
        <row r="128">
          <cell r="A128" t="str">
            <v>4.1.40.N</v>
          </cell>
          <cell r="B128">
            <v>4</v>
          </cell>
          <cell r="C128">
            <v>1</v>
          </cell>
          <cell r="D128">
            <v>40</v>
          </cell>
          <cell r="E128" t="str">
            <v>N</v>
          </cell>
          <cell r="F128">
            <v>0.02</v>
          </cell>
        </row>
        <row r="129">
          <cell r="A129" t="str">
            <v>4.0E.40.N</v>
          </cell>
          <cell r="B129">
            <v>4</v>
          </cell>
          <cell r="C129" t="str">
            <v>0E</v>
          </cell>
          <cell r="D129">
            <v>40</v>
          </cell>
          <cell r="E129" t="str">
            <v>N</v>
          </cell>
          <cell r="F129">
            <v>0.02</v>
          </cell>
        </row>
        <row r="130">
          <cell r="A130" t="str">
            <v>4.7U.40.N</v>
          </cell>
          <cell r="B130">
            <v>4</v>
          </cell>
          <cell r="C130" t="str">
            <v>7U</v>
          </cell>
          <cell r="D130">
            <v>40</v>
          </cell>
          <cell r="E130" t="str">
            <v>N</v>
          </cell>
          <cell r="F130">
            <v>0.02</v>
          </cell>
        </row>
        <row r="131">
          <cell r="A131" t="str">
            <v>4.1.50.0</v>
          </cell>
          <cell r="B131">
            <v>4</v>
          </cell>
          <cell r="C131">
            <v>1</v>
          </cell>
          <cell r="D131">
            <v>50</v>
          </cell>
          <cell r="E131">
            <v>0</v>
          </cell>
          <cell r="F131">
            <v>0.02</v>
          </cell>
        </row>
        <row r="132">
          <cell r="A132" t="str">
            <v>4.1.50.A</v>
          </cell>
          <cell r="B132">
            <v>4</v>
          </cell>
          <cell r="C132">
            <v>1</v>
          </cell>
          <cell r="D132">
            <v>50</v>
          </cell>
          <cell r="E132" t="str">
            <v>A</v>
          </cell>
          <cell r="F132">
            <v>0.02</v>
          </cell>
        </row>
        <row r="133">
          <cell r="A133" t="str">
            <v>4.1.50.N</v>
          </cell>
          <cell r="B133">
            <v>4</v>
          </cell>
          <cell r="C133">
            <v>1</v>
          </cell>
          <cell r="D133">
            <v>50</v>
          </cell>
          <cell r="E133" t="str">
            <v>N</v>
          </cell>
          <cell r="F133">
            <v>0.02</v>
          </cell>
        </row>
        <row r="134">
          <cell r="A134" t="str">
            <v>4.1.81.0</v>
          </cell>
          <cell r="B134">
            <v>4</v>
          </cell>
          <cell r="C134">
            <v>1</v>
          </cell>
          <cell r="D134">
            <v>81</v>
          </cell>
          <cell r="E134">
            <v>0</v>
          </cell>
          <cell r="F134">
            <v>0</v>
          </cell>
        </row>
        <row r="135">
          <cell r="A135" t="str">
            <v>4.1.81.A</v>
          </cell>
          <cell r="B135">
            <v>4</v>
          </cell>
          <cell r="C135">
            <v>1</v>
          </cell>
          <cell r="D135">
            <v>81</v>
          </cell>
          <cell r="E135" t="str">
            <v>A</v>
          </cell>
          <cell r="F135">
            <v>0</v>
          </cell>
        </row>
        <row r="136">
          <cell r="A136" t="str">
            <v>4.1.82.0</v>
          </cell>
          <cell r="B136">
            <v>4</v>
          </cell>
          <cell r="C136">
            <v>1</v>
          </cell>
          <cell r="D136">
            <v>82</v>
          </cell>
          <cell r="E136">
            <v>0</v>
          </cell>
          <cell r="F136">
            <v>0</v>
          </cell>
        </row>
        <row r="137">
          <cell r="A137" t="str">
            <v>4.1.82.A</v>
          </cell>
          <cell r="B137">
            <v>4</v>
          </cell>
          <cell r="C137">
            <v>1</v>
          </cell>
          <cell r="D137">
            <v>82</v>
          </cell>
          <cell r="E137" t="str">
            <v>A</v>
          </cell>
          <cell r="F137">
            <v>0</v>
          </cell>
        </row>
        <row r="138">
          <cell r="A138" t="str">
            <v>4.1.84.0</v>
          </cell>
          <cell r="B138">
            <v>4</v>
          </cell>
          <cell r="C138">
            <v>1</v>
          </cell>
          <cell r="D138">
            <v>84</v>
          </cell>
          <cell r="E138">
            <v>0</v>
          </cell>
          <cell r="F138">
            <v>0</v>
          </cell>
        </row>
        <row r="139">
          <cell r="A139" t="str">
            <v>4.1.84.A</v>
          </cell>
          <cell r="B139">
            <v>4</v>
          </cell>
          <cell r="C139">
            <v>1</v>
          </cell>
          <cell r="D139">
            <v>84</v>
          </cell>
          <cell r="E139" t="str">
            <v>A</v>
          </cell>
          <cell r="F139">
            <v>0</v>
          </cell>
        </row>
        <row r="140">
          <cell r="A140" t="str">
            <v>4.1.85.0</v>
          </cell>
          <cell r="B140">
            <v>4</v>
          </cell>
          <cell r="C140">
            <v>1</v>
          </cell>
          <cell r="D140">
            <v>85</v>
          </cell>
          <cell r="E140">
            <v>0</v>
          </cell>
          <cell r="F140">
            <v>0</v>
          </cell>
        </row>
        <row r="141">
          <cell r="A141" t="str">
            <v>4.1.85.A</v>
          </cell>
          <cell r="B141">
            <v>4</v>
          </cell>
          <cell r="C141">
            <v>1</v>
          </cell>
          <cell r="D141">
            <v>85</v>
          </cell>
          <cell r="E141" t="str">
            <v>A</v>
          </cell>
          <cell r="F141">
            <v>0</v>
          </cell>
        </row>
        <row r="142">
          <cell r="A142" t="str">
            <v>4.1.98.0</v>
          </cell>
          <cell r="B142">
            <v>4</v>
          </cell>
          <cell r="C142">
            <v>1</v>
          </cell>
          <cell r="D142">
            <v>98</v>
          </cell>
          <cell r="E142">
            <v>0</v>
          </cell>
          <cell r="F142">
            <v>0</v>
          </cell>
        </row>
        <row r="143">
          <cell r="A143" t="str">
            <v>4.1.98.A</v>
          </cell>
          <cell r="B143">
            <v>4</v>
          </cell>
          <cell r="C143">
            <v>1</v>
          </cell>
          <cell r="D143">
            <v>98</v>
          </cell>
          <cell r="E143" t="str">
            <v>A</v>
          </cell>
          <cell r="F143">
            <v>0</v>
          </cell>
        </row>
        <row r="144">
          <cell r="A144" t="str">
            <v>5.1.10.0</v>
          </cell>
          <cell r="B144">
            <v>5</v>
          </cell>
          <cell r="C144">
            <v>1</v>
          </cell>
          <cell r="D144">
            <v>10</v>
          </cell>
          <cell r="E144">
            <v>0</v>
          </cell>
          <cell r="F144">
            <v>1.0500000000000001E-2</v>
          </cell>
        </row>
        <row r="145">
          <cell r="A145" t="str">
            <v>5.1.10.A</v>
          </cell>
          <cell r="B145">
            <v>5</v>
          </cell>
          <cell r="C145">
            <v>1</v>
          </cell>
          <cell r="D145">
            <v>10</v>
          </cell>
          <cell r="E145" t="str">
            <v>A</v>
          </cell>
          <cell r="F145">
            <v>1.0500000000000001E-2</v>
          </cell>
        </row>
        <row r="146">
          <cell r="A146" t="str">
            <v>5.1.10.I</v>
          </cell>
          <cell r="B146">
            <v>5</v>
          </cell>
          <cell r="C146">
            <v>1</v>
          </cell>
          <cell r="D146">
            <v>10</v>
          </cell>
          <cell r="E146" t="str">
            <v>I</v>
          </cell>
          <cell r="F146">
            <v>1.0500000000000001E-2</v>
          </cell>
        </row>
        <row r="147">
          <cell r="A147" t="str">
            <v>5.1.10.N</v>
          </cell>
          <cell r="B147">
            <v>5</v>
          </cell>
          <cell r="C147">
            <v>1</v>
          </cell>
          <cell r="D147">
            <v>10</v>
          </cell>
          <cell r="E147" t="str">
            <v>N</v>
          </cell>
          <cell r="F147">
            <v>1.0500000000000001E-2</v>
          </cell>
        </row>
        <row r="148">
          <cell r="A148" t="str">
            <v>5.7U.10.N</v>
          </cell>
          <cell r="B148">
            <v>5</v>
          </cell>
          <cell r="C148" t="str">
            <v>7U</v>
          </cell>
          <cell r="D148">
            <v>10</v>
          </cell>
          <cell r="E148" t="str">
            <v>N</v>
          </cell>
          <cell r="F148">
            <v>1.0500000000000001E-2</v>
          </cell>
        </row>
        <row r="149">
          <cell r="A149" t="str">
            <v>5.1.20.0</v>
          </cell>
          <cell r="B149">
            <v>5</v>
          </cell>
          <cell r="C149">
            <v>1</v>
          </cell>
          <cell r="D149">
            <v>20</v>
          </cell>
          <cell r="E149">
            <v>0</v>
          </cell>
          <cell r="F149">
            <v>1.0500000000000001E-2</v>
          </cell>
        </row>
        <row r="150">
          <cell r="A150" t="str">
            <v>5.1.20.A</v>
          </cell>
          <cell r="B150">
            <v>5</v>
          </cell>
          <cell r="C150">
            <v>1</v>
          </cell>
          <cell r="D150">
            <v>20</v>
          </cell>
          <cell r="E150" t="str">
            <v>A</v>
          </cell>
          <cell r="F150">
            <v>1.0500000000000001E-2</v>
          </cell>
        </row>
        <row r="151">
          <cell r="A151" t="str">
            <v>5.1.20.N</v>
          </cell>
          <cell r="B151">
            <v>5</v>
          </cell>
          <cell r="C151">
            <v>1</v>
          </cell>
          <cell r="D151">
            <v>20</v>
          </cell>
          <cell r="E151" t="str">
            <v>N</v>
          </cell>
          <cell r="F151">
            <v>1.0500000000000001E-2</v>
          </cell>
        </row>
        <row r="152">
          <cell r="A152" t="str">
            <v>5.7U.20.N</v>
          </cell>
          <cell r="B152">
            <v>5</v>
          </cell>
          <cell r="C152" t="str">
            <v>7U</v>
          </cell>
          <cell r="D152">
            <v>20</v>
          </cell>
          <cell r="E152" t="str">
            <v>N</v>
          </cell>
          <cell r="F152">
            <v>1.0500000000000001E-2</v>
          </cell>
        </row>
        <row r="153">
          <cell r="A153" t="str">
            <v>5.1.40.0</v>
          </cell>
          <cell r="B153">
            <v>5</v>
          </cell>
          <cell r="C153">
            <v>1</v>
          </cell>
          <cell r="D153">
            <v>40</v>
          </cell>
          <cell r="E153">
            <v>0</v>
          </cell>
          <cell r="F153">
            <v>1.0500000000000001E-2</v>
          </cell>
        </row>
        <row r="154">
          <cell r="A154" t="str">
            <v>5.1.40.A</v>
          </cell>
          <cell r="B154">
            <v>5</v>
          </cell>
          <cell r="C154">
            <v>1</v>
          </cell>
          <cell r="D154">
            <v>40</v>
          </cell>
          <cell r="E154" t="str">
            <v>A</v>
          </cell>
          <cell r="F154">
            <v>1.0500000000000001E-2</v>
          </cell>
        </row>
        <row r="155">
          <cell r="A155" t="str">
            <v>5.1.81.0</v>
          </cell>
          <cell r="B155">
            <v>5</v>
          </cell>
          <cell r="C155">
            <v>1</v>
          </cell>
          <cell r="D155">
            <v>81</v>
          </cell>
          <cell r="E155">
            <v>0</v>
          </cell>
          <cell r="F155">
            <v>0</v>
          </cell>
        </row>
        <row r="156">
          <cell r="A156" t="str">
            <v>5.1.81.A</v>
          </cell>
          <cell r="B156">
            <v>5</v>
          </cell>
          <cell r="C156">
            <v>1</v>
          </cell>
          <cell r="D156">
            <v>81</v>
          </cell>
          <cell r="E156" t="str">
            <v>A</v>
          </cell>
          <cell r="F156">
            <v>0</v>
          </cell>
        </row>
        <row r="157">
          <cell r="A157" t="str">
            <v>5.1.82.0</v>
          </cell>
          <cell r="B157">
            <v>5</v>
          </cell>
          <cell r="C157">
            <v>1</v>
          </cell>
          <cell r="D157">
            <v>82</v>
          </cell>
          <cell r="E157">
            <v>0</v>
          </cell>
          <cell r="F157">
            <v>0</v>
          </cell>
        </row>
        <row r="158">
          <cell r="A158" t="str">
            <v>5.1.82.A</v>
          </cell>
          <cell r="B158">
            <v>5</v>
          </cell>
          <cell r="C158">
            <v>1</v>
          </cell>
          <cell r="D158">
            <v>82</v>
          </cell>
          <cell r="E158" t="str">
            <v>A</v>
          </cell>
          <cell r="F158">
            <v>0</v>
          </cell>
        </row>
        <row r="159">
          <cell r="A159" t="str">
            <v>5.1.84.0</v>
          </cell>
          <cell r="B159">
            <v>5</v>
          </cell>
          <cell r="C159">
            <v>1</v>
          </cell>
          <cell r="D159">
            <v>84</v>
          </cell>
          <cell r="E159">
            <v>0</v>
          </cell>
          <cell r="F159">
            <v>0</v>
          </cell>
        </row>
        <row r="160">
          <cell r="A160" t="str">
            <v>5.1.84.A</v>
          </cell>
          <cell r="B160">
            <v>5</v>
          </cell>
          <cell r="C160">
            <v>1</v>
          </cell>
          <cell r="D160">
            <v>84</v>
          </cell>
          <cell r="E160" t="str">
            <v>A</v>
          </cell>
          <cell r="F160">
            <v>0</v>
          </cell>
        </row>
        <row r="161">
          <cell r="A161" t="str">
            <v>5.1.85.0</v>
          </cell>
          <cell r="B161">
            <v>5</v>
          </cell>
          <cell r="C161">
            <v>1</v>
          </cell>
          <cell r="D161">
            <v>85</v>
          </cell>
          <cell r="E161">
            <v>0</v>
          </cell>
          <cell r="F161">
            <v>0</v>
          </cell>
        </row>
        <row r="162">
          <cell r="A162" t="str">
            <v>5.1.85.A</v>
          </cell>
          <cell r="B162">
            <v>5</v>
          </cell>
          <cell r="C162">
            <v>1</v>
          </cell>
          <cell r="D162">
            <v>85</v>
          </cell>
          <cell r="E162" t="str">
            <v>A</v>
          </cell>
          <cell r="F162">
            <v>0</v>
          </cell>
        </row>
        <row r="163">
          <cell r="A163" t="str">
            <v>5.1.98.0</v>
          </cell>
          <cell r="B163">
            <v>5</v>
          </cell>
          <cell r="C163">
            <v>1</v>
          </cell>
          <cell r="D163">
            <v>98</v>
          </cell>
          <cell r="E163">
            <v>0</v>
          </cell>
          <cell r="F163">
            <v>0</v>
          </cell>
        </row>
        <row r="164">
          <cell r="A164" t="str">
            <v>5.1.98.A</v>
          </cell>
          <cell r="B164">
            <v>5</v>
          </cell>
          <cell r="C164">
            <v>1</v>
          </cell>
          <cell r="D164">
            <v>98</v>
          </cell>
          <cell r="E164" t="str">
            <v>A</v>
          </cell>
          <cell r="F164">
            <v>0</v>
          </cell>
        </row>
        <row r="165">
          <cell r="A165" t="str">
            <v>6.1.0.0</v>
          </cell>
          <cell r="B165">
            <v>6</v>
          </cell>
          <cell r="C165">
            <v>1</v>
          </cell>
          <cell r="D165">
            <v>0</v>
          </cell>
          <cell r="E165">
            <v>0</v>
          </cell>
          <cell r="F165">
            <v>1.2500000000000001E-2</v>
          </cell>
        </row>
        <row r="166">
          <cell r="A166" t="str">
            <v>6.3.0.0</v>
          </cell>
          <cell r="B166">
            <v>6</v>
          </cell>
          <cell r="C166">
            <v>3</v>
          </cell>
          <cell r="D166">
            <v>0</v>
          </cell>
          <cell r="E166">
            <v>0</v>
          </cell>
          <cell r="F166">
            <v>1.2500000000000001E-2</v>
          </cell>
        </row>
        <row r="167">
          <cell r="A167" t="str">
            <v>6.15.0.0</v>
          </cell>
          <cell r="B167">
            <v>6</v>
          </cell>
          <cell r="C167">
            <v>15</v>
          </cell>
          <cell r="D167">
            <v>0</v>
          </cell>
          <cell r="E167">
            <v>0</v>
          </cell>
          <cell r="F167">
            <v>1.2500000000000001E-2</v>
          </cell>
        </row>
        <row r="168">
          <cell r="A168" t="str">
            <v>6.18.0.0</v>
          </cell>
          <cell r="B168">
            <v>6</v>
          </cell>
          <cell r="C168">
            <v>18</v>
          </cell>
          <cell r="D168">
            <v>0</v>
          </cell>
          <cell r="E168">
            <v>0</v>
          </cell>
          <cell r="F168">
            <v>1.2500000000000001E-2</v>
          </cell>
        </row>
        <row r="169">
          <cell r="A169" t="str">
            <v>6.1.0.1</v>
          </cell>
          <cell r="B169">
            <v>6</v>
          </cell>
          <cell r="C169">
            <v>1</v>
          </cell>
          <cell r="D169">
            <v>0</v>
          </cell>
          <cell r="E169">
            <v>1</v>
          </cell>
          <cell r="F169">
            <v>1.2500000000000001E-2</v>
          </cell>
        </row>
        <row r="170">
          <cell r="A170" t="str">
            <v>6.1.0.2</v>
          </cell>
          <cell r="B170">
            <v>6</v>
          </cell>
          <cell r="C170">
            <v>1</v>
          </cell>
          <cell r="D170">
            <v>0</v>
          </cell>
          <cell r="E170">
            <v>2</v>
          </cell>
          <cell r="F170">
            <v>1.2500000000000001E-2</v>
          </cell>
        </row>
        <row r="171">
          <cell r="A171" t="str">
            <v>6.1.0.A</v>
          </cell>
          <cell r="B171">
            <v>6</v>
          </cell>
          <cell r="C171">
            <v>1</v>
          </cell>
          <cell r="D171">
            <v>0</v>
          </cell>
          <cell r="E171" t="str">
            <v>A</v>
          </cell>
          <cell r="F171">
            <v>1.2500000000000001E-2</v>
          </cell>
        </row>
        <row r="172">
          <cell r="A172" t="str">
            <v>6.3.0.A</v>
          </cell>
          <cell r="B172">
            <v>6</v>
          </cell>
          <cell r="C172">
            <v>3</v>
          </cell>
          <cell r="D172">
            <v>0</v>
          </cell>
          <cell r="E172" t="str">
            <v>A</v>
          </cell>
          <cell r="F172">
            <v>1.2500000000000001E-2</v>
          </cell>
        </row>
        <row r="173">
          <cell r="A173" t="str">
            <v>6.15.0.A</v>
          </cell>
          <cell r="B173">
            <v>6</v>
          </cell>
          <cell r="C173">
            <v>15</v>
          </cell>
          <cell r="D173">
            <v>0</v>
          </cell>
          <cell r="E173" t="str">
            <v>A</v>
          </cell>
          <cell r="F173">
            <v>1.2500000000000001E-2</v>
          </cell>
        </row>
        <row r="174">
          <cell r="A174" t="str">
            <v>6.18.0.A</v>
          </cell>
          <cell r="B174">
            <v>6</v>
          </cell>
          <cell r="C174">
            <v>18</v>
          </cell>
          <cell r="D174">
            <v>0</v>
          </cell>
          <cell r="E174" t="str">
            <v>A</v>
          </cell>
          <cell r="F174">
            <v>1.2500000000000001E-2</v>
          </cell>
        </row>
        <row r="175">
          <cell r="A175" t="str">
            <v>6.1.0.I</v>
          </cell>
          <cell r="B175">
            <v>6</v>
          </cell>
          <cell r="C175">
            <v>1</v>
          </cell>
          <cell r="D175">
            <v>0</v>
          </cell>
          <cell r="E175" t="str">
            <v>I</v>
          </cell>
          <cell r="F175">
            <v>1.2500000000000001E-2</v>
          </cell>
        </row>
        <row r="176">
          <cell r="A176" t="str">
            <v>6.14.0.I</v>
          </cell>
          <cell r="B176">
            <v>6</v>
          </cell>
          <cell r="C176">
            <v>14</v>
          </cell>
          <cell r="D176">
            <v>0</v>
          </cell>
          <cell r="E176" t="str">
            <v>I</v>
          </cell>
          <cell r="F176">
            <v>1.2500000000000001E-2</v>
          </cell>
        </row>
        <row r="177">
          <cell r="A177" t="str">
            <v>6.1.0.N</v>
          </cell>
          <cell r="B177">
            <v>6</v>
          </cell>
          <cell r="C177">
            <v>1</v>
          </cell>
          <cell r="D177">
            <v>0</v>
          </cell>
          <cell r="E177" t="str">
            <v>N</v>
          </cell>
          <cell r="F177">
            <v>1.2500000000000001E-2</v>
          </cell>
        </row>
        <row r="178">
          <cell r="A178" t="str">
            <v>6.0B.0.N</v>
          </cell>
          <cell r="B178">
            <v>6</v>
          </cell>
          <cell r="C178" t="str">
            <v>0B</v>
          </cell>
          <cell r="D178">
            <v>0</v>
          </cell>
          <cell r="E178" t="str">
            <v>N</v>
          </cell>
          <cell r="F178">
            <v>1.2500000000000001E-2</v>
          </cell>
        </row>
        <row r="179">
          <cell r="A179" t="str">
            <v>6.0E.0.N</v>
          </cell>
          <cell r="B179">
            <v>6</v>
          </cell>
          <cell r="C179" t="str">
            <v>0E</v>
          </cell>
          <cell r="D179">
            <v>0</v>
          </cell>
          <cell r="E179" t="str">
            <v>N</v>
          </cell>
          <cell r="F179">
            <v>1.2500000000000001E-2</v>
          </cell>
        </row>
        <row r="180">
          <cell r="A180" t="str">
            <v>6.0M.0.N</v>
          </cell>
          <cell r="B180">
            <v>6</v>
          </cell>
          <cell r="C180" t="str">
            <v>0M</v>
          </cell>
          <cell r="D180">
            <v>0</v>
          </cell>
          <cell r="E180" t="str">
            <v>N</v>
          </cell>
          <cell r="F180">
            <v>1.2500000000000001E-2</v>
          </cell>
        </row>
        <row r="181">
          <cell r="A181" t="str">
            <v>6.18.0.N</v>
          </cell>
          <cell r="B181">
            <v>6</v>
          </cell>
          <cell r="C181">
            <v>18</v>
          </cell>
          <cell r="D181">
            <v>0</v>
          </cell>
          <cell r="E181" t="str">
            <v>N</v>
          </cell>
          <cell r="F181">
            <v>1.2500000000000001E-2</v>
          </cell>
        </row>
        <row r="182">
          <cell r="A182" t="str">
            <v>6.7P.0.N</v>
          </cell>
          <cell r="B182">
            <v>6</v>
          </cell>
          <cell r="C182" t="str">
            <v>7P</v>
          </cell>
          <cell r="D182">
            <v>0</v>
          </cell>
          <cell r="E182" t="str">
            <v>N</v>
          </cell>
          <cell r="F182">
            <v>1.2500000000000001E-2</v>
          </cell>
        </row>
        <row r="183">
          <cell r="A183" t="str">
            <v>6.7U.0.N</v>
          </cell>
          <cell r="B183">
            <v>6</v>
          </cell>
          <cell r="C183" t="str">
            <v>7U</v>
          </cell>
          <cell r="D183">
            <v>0</v>
          </cell>
          <cell r="E183" t="str">
            <v>N</v>
          </cell>
          <cell r="F183">
            <v>1.2500000000000001E-2</v>
          </cell>
        </row>
        <row r="184">
          <cell r="A184" t="str">
            <v>6.1.1.N</v>
          </cell>
          <cell r="B184">
            <v>6</v>
          </cell>
          <cell r="C184">
            <v>1</v>
          </cell>
          <cell r="D184">
            <v>1</v>
          </cell>
          <cell r="E184" t="str">
            <v>N</v>
          </cell>
          <cell r="F184">
            <v>1.2500000000000001E-2</v>
          </cell>
        </row>
        <row r="185">
          <cell r="A185" t="str">
            <v>6.1.98.0</v>
          </cell>
          <cell r="B185">
            <v>6</v>
          </cell>
          <cell r="C185">
            <v>1</v>
          </cell>
          <cell r="D185">
            <v>98</v>
          </cell>
          <cell r="E185">
            <v>0</v>
          </cell>
          <cell r="F185">
            <v>0</v>
          </cell>
        </row>
        <row r="186">
          <cell r="A186" t="str">
            <v>6.1.98.A</v>
          </cell>
          <cell r="B186">
            <v>6</v>
          </cell>
          <cell r="C186">
            <v>1</v>
          </cell>
          <cell r="D186">
            <v>98</v>
          </cell>
          <cell r="E186" t="str">
            <v>A</v>
          </cell>
          <cell r="F186">
            <v>0</v>
          </cell>
        </row>
        <row r="187">
          <cell r="A187" t="str">
            <v>8.1.10.0</v>
          </cell>
          <cell r="B187">
            <v>8</v>
          </cell>
          <cell r="C187">
            <v>1</v>
          </cell>
          <cell r="D187">
            <v>10</v>
          </cell>
          <cell r="E187">
            <v>0</v>
          </cell>
          <cell r="F187">
            <v>5.4899999999999997E-2</v>
          </cell>
        </row>
        <row r="188">
          <cell r="A188" t="str">
            <v>8.1.10.A</v>
          </cell>
          <cell r="B188">
            <v>8</v>
          </cell>
          <cell r="C188">
            <v>1</v>
          </cell>
          <cell r="D188">
            <v>10</v>
          </cell>
          <cell r="E188" t="str">
            <v>A</v>
          </cell>
          <cell r="F188">
            <v>5.4899999999999997E-2</v>
          </cell>
        </row>
        <row r="189">
          <cell r="A189" t="str">
            <v>8.1.10.I</v>
          </cell>
          <cell r="B189">
            <v>8</v>
          </cell>
          <cell r="C189">
            <v>1</v>
          </cell>
          <cell r="D189">
            <v>10</v>
          </cell>
          <cell r="E189" t="str">
            <v>I</v>
          </cell>
          <cell r="F189">
            <v>5.4899999999999997E-2</v>
          </cell>
        </row>
        <row r="190">
          <cell r="A190" t="str">
            <v>8.1.10.N</v>
          </cell>
          <cell r="B190">
            <v>8</v>
          </cell>
          <cell r="C190">
            <v>1</v>
          </cell>
          <cell r="D190">
            <v>10</v>
          </cell>
          <cell r="E190" t="str">
            <v>N</v>
          </cell>
          <cell r="F190">
            <v>5.4899999999999997E-2</v>
          </cell>
        </row>
        <row r="191">
          <cell r="A191" t="str">
            <v>8.7U.10.N</v>
          </cell>
          <cell r="B191">
            <v>8</v>
          </cell>
          <cell r="C191" t="str">
            <v>7U</v>
          </cell>
          <cell r="D191">
            <v>10</v>
          </cell>
          <cell r="E191" t="str">
            <v>N</v>
          </cell>
          <cell r="F191">
            <v>5.4899999999999997E-2</v>
          </cell>
        </row>
        <row r="192">
          <cell r="A192" t="str">
            <v>8.1.11.0</v>
          </cell>
          <cell r="B192">
            <v>8</v>
          </cell>
          <cell r="C192">
            <v>1</v>
          </cell>
          <cell r="D192">
            <v>11</v>
          </cell>
          <cell r="E192">
            <v>0</v>
          </cell>
          <cell r="F192">
            <v>3.7699999999999997E-2</v>
          </cell>
        </row>
        <row r="193">
          <cell r="A193" t="str">
            <v>8.1.11.A</v>
          </cell>
          <cell r="B193">
            <v>8</v>
          </cell>
          <cell r="C193">
            <v>1</v>
          </cell>
          <cell r="D193">
            <v>11</v>
          </cell>
          <cell r="E193" t="str">
            <v>A</v>
          </cell>
          <cell r="F193">
            <v>3.7699999999999997E-2</v>
          </cell>
        </row>
        <row r="194">
          <cell r="A194" t="str">
            <v>8.1.11.F</v>
          </cell>
          <cell r="B194">
            <v>8</v>
          </cell>
          <cell r="C194">
            <v>1</v>
          </cell>
          <cell r="D194">
            <v>11</v>
          </cell>
          <cell r="E194" t="str">
            <v>F</v>
          </cell>
          <cell r="F194">
            <v>3.7699999999999997E-2</v>
          </cell>
        </row>
        <row r="195">
          <cell r="A195" t="str">
            <v>8.1.11.I</v>
          </cell>
          <cell r="B195">
            <v>8</v>
          </cell>
          <cell r="C195">
            <v>1</v>
          </cell>
          <cell r="D195">
            <v>11</v>
          </cell>
          <cell r="E195" t="str">
            <v>I</v>
          </cell>
          <cell r="F195">
            <v>3.7699999999999997E-2</v>
          </cell>
        </row>
        <row r="196">
          <cell r="A196" t="str">
            <v>8.1.11.N</v>
          </cell>
          <cell r="B196">
            <v>8</v>
          </cell>
          <cell r="C196">
            <v>1</v>
          </cell>
          <cell r="D196">
            <v>11</v>
          </cell>
          <cell r="E196" t="str">
            <v>N</v>
          </cell>
          <cell r="F196">
            <v>3.7699999999999997E-2</v>
          </cell>
        </row>
        <row r="197">
          <cell r="A197" t="str">
            <v>8.1.12.N</v>
          </cell>
          <cell r="B197">
            <v>8</v>
          </cell>
          <cell r="C197">
            <v>1</v>
          </cell>
          <cell r="D197">
            <v>12</v>
          </cell>
          <cell r="E197" t="str">
            <v>N</v>
          </cell>
          <cell r="F197">
            <v>5.4899999999999997E-2</v>
          </cell>
        </row>
        <row r="198">
          <cell r="A198" t="str">
            <v>8.1.13.N</v>
          </cell>
          <cell r="B198">
            <v>8</v>
          </cell>
          <cell r="C198">
            <v>1</v>
          </cell>
          <cell r="D198">
            <v>13</v>
          </cell>
          <cell r="E198" t="str">
            <v>N</v>
          </cell>
          <cell r="F198">
            <v>5.4899999999999997E-2</v>
          </cell>
        </row>
        <row r="199">
          <cell r="A199" t="str">
            <v>8.1.20.0</v>
          </cell>
          <cell r="B199">
            <v>8</v>
          </cell>
          <cell r="C199">
            <v>1</v>
          </cell>
          <cell r="D199">
            <v>20</v>
          </cell>
          <cell r="E199">
            <v>0</v>
          </cell>
          <cell r="F199">
            <v>4.4699999999999997E-2</v>
          </cell>
        </row>
        <row r="200">
          <cell r="A200" t="str">
            <v>8.3.20.0</v>
          </cell>
          <cell r="B200">
            <v>8</v>
          </cell>
          <cell r="C200">
            <v>3</v>
          </cell>
          <cell r="D200">
            <v>20</v>
          </cell>
          <cell r="E200">
            <v>0</v>
          </cell>
          <cell r="F200">
            <v>4.4699999999999997E-2</v>
          </cell>
        </row>
        <row r="201">
          <cell r="A201" t="str">
            <v>8.18.20.0</v>
          </cell>
          <cell r="B201">
            <v>8</v>
          </cell>
          <cell r="C201">
            <v>18</v>
          </cell>
          <cell r="D201">
            <v>20</v>
          </cell>
          <cell r="E201">
            <v>0</v>
          </cell>
          <cell r="F201">
            <v>4.4699999999999997E-2</v>
          </cell>
        </row>
        <row r="202">
          <cell r="A202" t="str">
            <v>8.1.20.3</v>
          </cell>
          <cell r="B202">
            <v>8</v>
          </cell>
          <cell r="C202">
            <v>1</v>
          </cell>
          <cell r="D202">
            <v>20</v>
          </cell>
          <cell r="E202">
            <v>3</v>
          </cell>
          <cell r="F202">
            <v>4.4699999999999997E-2</v>
          </cell>
        </row>
        <row r="203">
          <cell r="A203" t="str">
            <v>8.1.20.A</v>
          </cell>
          <cell r="B203">
            <v>8</v>
          </cell>
          <cell r="C203">
            <v>1</v>
          </cell>
          <cell r="D203">
            <v>20</v>
          </cell>
          <cell r="E203" t="str">
            <v>A</v>
          </cell>
          <cell r="F203">
            <v>4.4699999999999997E-2</v>
          </cell>
        </row>
        <row r="204">
          <cell r="A204" t="str">
            <v>8.3.20.A</v>
          </cell>
          <cell r="B204">
            <v>8</v>
          </cell>
          <cell r="C204">
            <v>3</v>
          </cell>
          <cell r="D204">
            <v>20</v>
          </cell>
          <cell r="E204" t="str">
            <v>A</v>
          </cell>
          <cell r="F204">
            <v>4.4699999999999997E-2</v>
          </cell>
        </row>
        <row r="205">
          <cell r="A205" t="str">
            <v>8.18.20.A</v>
          </cell>
          <cell r="B205">
            <v>8</v>
          </cell>
          <cell r="C205">
            <v>18</v>
          </cell>
          <cell r="D205">
            <v>20</v>
          </cell>
          <cell r="E205" t="str">
            <v>A</v>
          </cell>
          <cell r="F205">
            <v>4.4699999999999997E-2</v>
          </cell>
        </row>
        <row r="206">
          <cell r="A206" t="str">
            <v>8.1.20.I</v>
          </cell>
          <cell r="B206">
            <v>8</v>
          </cell>
          <cell r="C206">
            <v>1</v>
          </cell>
          <cell r="D206">
            <v>20</v>
          </cell>
          <cell r="E206" t="str">
            <v>I</v>
          </cell>
          <cell r="F206">
            <v>4.4699999999999997E-2</v>
          </cell>
        </row>
        <row r="207">
          <cell r="A207" t="str">
            <v>8.1.20.N</v>
          </cell>
          <cell r="B207">
            <v>8</v>
          </cell>
          <cell r="C207">
            <v>1</v>
          </cell>
          <cell r="D207">
            <v>20</v>
          </cell>
          <cell r="E207" t="str">
            <v>N</v>
          </cell>
          <cell r="F207">
            <v>4.4699999999999997E-2</v>
          </cell>
        </row>
        <row r="208">
          <cell r="A208" t="str">
            <v>8.0E.20.N</v>
          </cell>
          <cell r="B208">
            <v>8</v>
          </cell>
          <cell r="C208" t="str">
            <v>0E</v>
          </cell>
          <cell r="D208">
            <v>20</v>
          </cell>
          <cell r="E208" t="str">
            <v>N</v>
          </cell>
          <cell r="F208">
            <v>4.4699999999999997E-2</v>
          </cell>
        </row>
        <row r="209">
          <cell r="A209" t="str">
            <v>8.0M.20.N</v>
          </cell>
          <cell r="B209">
            <v>8</v>
          </cell>
          <cell r="C209" t="str">
            <v>0M</v>
          </cell>
          <cell r="D209">
            <v>20</v>
          </cell>
          <cell r="E209" t="str">
            <v>N</v>
          </cell>
          <cell r="F209">
            <v>4.4699999999999997E-2</v>
          </cell>
        </row>
        <row r="210">
          <cell r="A210" t="str">
            <v>8.18.20.N</v>
          </cell>
          <cell r="B210">
            <v>8</v>
          </cell>
          <cell r="C210">
            <v>18</v>
          </cell>
          <cell r="D210">
            <v>20</v>
          </cell>
          <cell r="E210" t="str">
            <v>N</v>
          </cell>
          <cell r="F210">
            <v>4.4699999999999997E-2</v>
          </cell>
        </row>
        <row r="211">
          <cell r="A211" t="str">
            <v>8.7N.20.N</v>
          </cell>
          <cell r="B211">
            <v>8</v>
          </cell>
          <cell r="C211" t="str">
            <v>7N</v>
          </cell>
          <cell r="D211">
            <v>20</v>
          </cell>
          <cell r="E211" t="str">
            <v>N</v>
          </cell>
          <cell r="F211">
            <v>4.4699999999999997E-2</v>
          </cell>
        </row>
        <row r="212">
          <cell r="A212" t="str">
            <v>8.7P.20.N</v>
          </cell>
          <cell r="B212">
            <v>8</v>
          </cell>
          <cell r="C212" t="str">
            <v>7P</v>
          </cell>
          <cell r="D212">
            <v>20</v>
          </cell>
          <cell r="E212" t="str">
            <v>N</v>
          </cell>
          <cell r="F212">
            <v>4.4699999999999997E-2</v>
          </cell>
        </row>
        <row r="213">
          <cell r="A213" t="str">
            <v>8.7U.20.N</v>
          </cell>
          <cell r="B213">
            <v>8</v>
          </cell>
          <cell r="C213" t="str">
            <v>7U</v>
          </cell>
          <cell r="D213">
            <v>20</v>
          </cell>
          <cell r="E213" t="str">
            <v>N</v>
          </cell>
          <cell r="F213">
            <v>4.4699999999999997E-2</v>
          </cell>
        </row>
        <row r="214">
          <cell r="A214" t="str">
            <v>8.1.21.0</v>
          </cell>
          <cell r="B214">
            <v>8</v>
          </cell>
          <cell r="C214">
            <v>1</v>
          </cell>
          <cell r="D214">
            <v>21</v>
          </cell>
          <cell r="E214">
            <v>0</v>
          </cell>
          <cell r="F214">
            <v>3.78E-2</v>
          </cell>
        </row>
        <row r="215">
          <cell r="A215" t="str">
            <v>8.1.21.A</v>
          </cell>
          <cell r="B215">
            <v>8</v>
          </cell>
          <cell r="C215">
            <v>1</v>
          </cell>
          <cell r="D215">
            <v>21</v>
          </cell>
          <cell r="E215" t="str">
            <v>A</v>
          </cell>
          <cell r="F215">
            <v>3.78E-2</v>
          </cell>
        </row>
        <row r="216">
          <cell r="A216" t="str">
            <v>8.1.21.F</v>
          </cell>
          <cell r="B216">
            <v>8</v>
          </cell>
          <cell r="C216">
            <v>1</v>
          </cell>
          <cell r="D216">
            <v>21</v>
          </cell>
          <cell r="E216" t="str">
            <v>F</v>
          </cell>
          <cell r="F216">
            <v>3.78E-2</v>
          </cell>
        </row>
        <row r="217">
          <cell r="A217" t="str">
            <v>8.1.21.I</v>
          </cell>
          <cell r="B217">
            <v>8</v>
          </cell>
          <cell r="C217">
            <v>1</v>
          </cell>
          <cell r="D217">
            <v>21</v>
          </cell>
          <cell r="E217" t="str">
            <v>I</v>
          </cell>
          <cell r="F217">
            <v>3.78E-2</v>
          </cell>
        </row>
        <row r="218">
          <cell r="A218" t="str">
            <v>8.1.21.N</v>
          </cell>
          <cell r="B218">
            <v>8</v>
          </cell>
          <cell r="C218">
            <v>1</v>
          </cell>
          <cell r="D218">
            <v>21</v>
          </cell>
          <cell r="E218" t="str">
            <v>N</v>
          </cell>
          <cell r="F218">
            <v>3.78E-2</v>
          </cell>
        </row>
        <row r="219">
          <cell r="A219" t="str">
            <v>8.1.30.0</v>
          </cell>
          <cell r="B219">
            <v>8</v>
          </cell>
          <cell r="C219">
            <v>1</v>
          </cell>
          <cell r="D219">
            <v>30</v>
          </cell>
          <cell r="E219">
            <v>0</v>
          </cell>
          <cell r="F219">
            <v>0</v>
          </cell>
        </row>
        <row r="220">
          <cell r="A220" t="str">
            <v>8.1.30.A</v>
          </cell>
          <cell r="B220">
            <v>8</v>
          </cell>
          <cell r="C220">
            <v>1</v>
          </cell>
          <cell r="D220">
            <v>30</v>
          </cell>
          <cell r="E220" t="str">
            <v>A</v>
          </cell>
          <cell r="F220">
            <v>0</v>
          </cell>
        </row>
        <row r="221">
          <cell r="A221" t="str">
            <v>8.1.40.0</v>
          </cell>
          <cell r="B221">
            <v>8</v>
          </cell>
          <cell r="C221">
            <v>1</v>
          </cell>
          <cell r="D221">
            <v>40</v>
          </cell>
          <cell r="E221">
            <v>0</v>
          </cell>
          <cell r="F221">
            <v>3.8600000000000002E-2</v>
          </cell>
        </row>
        <row r="222">
          <cell r="A222" t="str">
            <v>8.3.40.0</v>
          </cell>
          <cell r="B222">
            <v>8</v>
          </cell>
          <cell r="C222">
            <v>3</v>
          </cell>
          <cell r="D222">
            <v>40</v>
          </cell>
          <cell r="E222">
            <v>0</v>
          </cell>
          <cell r="F222">
            <v>3.8600000000000002E-2</v>
          </cell>
        </row>
        <row r="223">
          <cell r="A223" t="str">
            <v>8.15.40.0</v>
          </cell>
          <cell r="B223">
            <v>8</v>
          </cell>
          <cell r="C223">
            <v>15</v>
          </cell>
          <cell r="D223">
            <v>40</v>
          </cell>
          <cell r="E223">
            <v>0</v>
          </cell>
          <cell r="F223">
            <v>3.8600000000000002E-2</v>
          </cell>
        </row>
        <row r="224">
          <cell r="A224" t="str">
            <v>8.1.40.3</v>
          </cell>
          <cell r="B224">
            <v>8</v>
          </cell>
          <cell r="C224">
            <v>1</v>
          </cell>
          <cell r="D224">
            <v>40</v>
          </cell>
          <cell r="E224">
            <v>3</v>
          </cell>
          <cell r="F224">
            <v>3.8600000000000002E-2</v>
          </cell>
        </row>
        <row r="225">
          <cell r="A225" t="str">
            <v>8.70.40.3</v>
          </cell>
          <cell r="B225">
            <v>8</v>
          </cell>
          <cell r="C225">
            <v>70</v>
          </cell>
          <cell r="D225">
            <v>40</v>
          </cell>
          <cell r="E225">
            <v>3</v>
          </cell>
          <cell r="F225">
            <v>3.8600000000000002E-2</v>
          </cell>
        </row>
        <row r="226">
          <cell r="A226" t="str">
            <v>8.71.40.3</v>
          </cell>
          <cell r="B226">
            <v>8</v>
          </cell>
          <cell r="C226">
            <v>71</v>
          </cell>
          <cell r="D226">
            <v>40</v>
          </cell>
          <cell r="E226">
            <v>3</v>
          </cell>
          <cell r="F226">
            <v>3.8600000000000002E-2</v>
          </cell>
        </row>
        <row r="227">
          <cell r="A227" t="str">
            <v>8.1.40.A</v>
          </cell>
          <cell r="B227">
            <v>8</v>
          </cell>
          <cell r="C227">
            <v>1</v>
          </cell>
          <cell r="D227">
            <v>40</v>
          </cell>
          <cell r="E227" t="str">
            <v>A</v>
          </cell>
          <cell r="F227">
            <v>3.8600000000000002E-2</v>
          </cell>
        </row>
        <row r="228">
          <cell r="A228" t="str">
            <v>8.3.40.A</v>
          </cell>
          <cell r="B228">
            <v>8</v>
          </cell>
          <cell r="C228">
            <v>3</v>
          </cell>
          <cell r="D228">
            <v>40</v>
          </cell>
          <cell r="E228" t="str">
            <v>A</v>
          </cell>
          <cell r="F228">
            <v>3.8600000000000002E-2</v>
          </cell>
        </row>
        <row r="229">
          <cell r="A229" t="str">
            <v>8.14.40.A</v>
          </cell>
          <cell r="B229">
            <v>8</v>
          </cell>
          <cell r="C229">
            <v>14</v>
          </cell>
          <cell r="D229">
            <v>40</v>
          </cell>
          <cell r="E229" t="str">
            <v>A</v>
          </cell>
          <cell r="F229">
            <v>3.8600000000000002E-2</v>
          </cell>
        </row>
        <row r="230">
          <cell r="A230" t="str">
            <v>8.15.40.A</v>
          </cell>
          <cell r="B230">
            <v>8</v>
          </cell>
          <cell r="C230">
            <v>15</v>
          </cell>
          <cell r="D230">
            <v>40</v>
          </cell>
          <cell r="E230" t="str">
            <v>A</v>
          </cell>
          <cell r="F230">
            <v>3.8600000000000002E-2</v>
          </cell>
        </row>
        <row r="231">
          <cell r="A231" t="str">
            <v>8.70.40.B</v>
          </cell>
          <cell r="B231">
            <v>8</v>
          </cell>
          <cell r="C231">
            <v>70</v>
          </cell>
          <cell r="D231">
            <v>40</v>
          </cell>
          <cell r="E231" t="str">
            <v>B</v>
          </cell>
          <cell r="F231">
            <v>3.8600000000000002E-2</v>
          </cell>
        </row>
        <row r="232">
          <cell r="A232" t="str">
            <v>8.71.40.B</v>
          </cell>
          <cell r="B232">
            <v>8</v>
          </cell>
          <cell r="C232">
            <v>71</v>
          </cell>
          <cell r="D232">
            <v>40</v>
          </cell>
          <cell r="E232" t="str">
            <v>B</v>
          </cell>
          <cell r="F232">
            <v>3.8600000000000002E-2</v>
          </cell>
        </row>
        <row r="233">
          <cell r="A233" t="str">
            <v>8.1.40.I</v>
          </cell>
          <cell r="B233">
            <v>8</v>
          </cell>
          <cell r="C233">
            <v>1</v>
          </cell>
          <cell r="D233">
            <v>40</v>
          </cell>
          <cell r="E233" t="str">
            <v>I</v>
          </cell>
          <cell r="F233">
            <v>3.8600000000000002E-2</v>
          </cell>
        </row>
        <row r="234">
          <cell r="A234" t="str">
            <v>8.14.40.I</v>
          </cell>
          <cell r="B234">
            <v>8</v>
          </cell>
          <cell r="C234">
            <v>14</v>
          </cell>
          <cell r="D234">
            <v>40</v>
          </cell>
          <cell r="E234" t="str">
            <v>I</v>
          </cell>
          <cell r="F234">
            <v>3.8600000000000002E-2</v>
          </cell>
        </row>
        <row r="235">
          <cell r="A235" t="str">
            <v>8.1.40.N</v>
          </cell>
          <cell r="B235">
            <v>8</v>
          </cell>
          <cell r="C235">
            <v>1</v>
          </cell>
          <cell r="D235">
            <v>40</v>
          </cell>
          <cell r="E235" t="str">
            <v>N</v>
          </cell>
          <cell r="F235">
            <v>3.8600000000000002E-2</v>
          </cell>
        </row>
        <row r="236">
          <cell r="A236" t="str">
            <v>8.0B.40.N</v>
          </cell>
          <cell r="B236">
            <v>8</v>
          </cell>
          <cell r="C236" t="str">
            <v>0B</v>
          </cell>
          <cell r="D236">
            <v>40</v>
          </cell>
          <cell r="E236" t="str">
            <v>N</v>
          </cell>
          <cell r="F236">
            <v>3.8600000000000002E-2</v>
          </cell>
        </row>
        <row r="237">
          <cell r="A237" t="str">
            <v>8.0E.40.N</v>
          </cell>
          <cell r="B237">
            <v>8</v>
          </cell>
          <cell r="C237" t="str">
            <v>0E</v>
          </cell>
          <cell r="D237">
            <v>40</v>
          </cell>
          <cell r="E237" t="str">
            <v>N</v>
          </cell>
          <cell r="F237">
            <v>3.8600000000000002E-2</v>
          </cell>
        </row>
        <row r="238">
          <cell r="A238" t="str">
            <v>8.14.40.N</v>
          </cell>
          <cell r="B238">
            <v>8</v>
          </cell>
          <cell r="C238">
            <v>14</v>
          </cell>
          <cell r="D238">
            <v>40</v>
          </cell>
          <cell r="E238" t="str">
            <v>N</v>
          </cell>
          <cell r="F238">
            <v>3.8600000000000002E-2</v>
          </cell>
        </row>
        <row r="239">
          <cell r="A239" t="str">
            <v>8.7U.40.N</v>
          </cell>
          <cell r="B239">
            <v>8</v>
          </cell>
          <cell r="C239" t="str">
            <v>7U</v>
          </cell>
          <cell r="D239">
            <v>40</v>
          </cell>
          <cell r="E239" t="str">
            <v>N</v>
          </cell>
          <cell r="F239">
            <v>3.8600000000000002E-2</v>
          </cell>
        </row>
        <row r="240">
          <cell r="A240" t="str">
            <v>8.1.41.0</v>
          </cell>
          <cell r="B240">
            <v>8</v>
          </cell>
          <cell r="C240">
            <v>1</v>
          </cell>
          <cell r="D240">
            <v>41</v>
          </cell>
          <cell r="E240">
            <v>0</v>
          </cell>
          <cell r="F240">
            <v>3.3300000000000003E-2</v>
          </cell>
        </row>
        <row r="241">
          <cell r="A241" t="str">
            <v>8.1.41.A</v>
          </cell>
          <cell r="B241">
            <v>8</v>
          </cell>
          <cell r="C241">
            <v>1</v>
          </cell>
          <cell r="D241">
            <v>41</v>
          </cell>
          <cell r="E241" t="str">
            <v>A</v>
          </cell>
          <cell r="F241">
            <v>3.3300000000000003E-2</v>
          </cell>
        </row>
        <row r="242">
          <cell r="A242" t="str">
            <v>8.1.41.F</v>
          </cell>
          <cell r="B242">
            <v>8</v>
          </cell>
          <cell r="C242">
            <v>1</v>
          </cell>
          <cell r="D242">
            <v>41</v>
          </cell>
          <cell r="E242" t="str">
            <v>F</v>
          </cell>
          <cell r="F242">
            <v>3.3300000000000003E-2</v>
          </cell>
        </row>
        <row r="243">
          <cell r="A243" t="str">
            <v>8.1.41.I</v>
          </cell>
          <cell r="B243">
            <v>8</v>
          </cell>
          <cell r="C243">
            <v>1</v>
          </cell>
          <cell r="D243">
            <v>41</v>
          </cell>
          <cell r="E243" t="str">
            <v>I</v>
          </cell>
          <cell r="F243">
            <v>3.3300000000000003E-2</v>
          </cell>
        </row>
        <row r="244">
          <cell r="A244" t="str">
            <v>8.1.41.M</v>
          </cell>
          <cell r="B244">
            <v>8</v>
          </cell>
          <cell r="C244">
            <v>1</v>
          </cell>
          <cell r="D244">
            <v>41</v>
          </cell>
          <cell r="E244" t="str">
            <v>M</v>
          </cell>
          <cell r="F244">
            <v>3.3300000000000003E-2</v>
          </cell>
        </row>
        <row r="245">
          <cell r="A245" t="str">
            <v>8.1.41.N</v>
          </cell>
          <cell r="B245">
            <v>8</v>
          </cell>
          <cell r="C245">
            <v>1</v>
          </cell>
          <cell r="D245">
            <v>41</v>
          </cell>
          <cell r="E245" t="str">
            <v>N</v>
          </cell>
          <cell r="F245">
            <v>3.3300000000000003E-2</v>
          </cell>
        </row>
        <row r="246">
          <cell r="A246" t="str">
            <v>8.1.50.0</v>
          </cell>
          <cell r="B246">
            <v>8</v>
          </cell>
          <cell r="C246">
            <v>1</v>
          </cell>
          <cell r="D246">
            <v>50</v>
          </cell>
          <cell r="E246">
            <v>0</v>
          </cell>
          <cell r="F246">
            <v>3.8600000000000002E-2</v>
          </cell>
        </row>
        <row r="247">
          <cell r="A247" t="str">
            <v>8.1.50.A</v>
          </cell>
          <cell r="B247">
            <v>8</v>
          </cell>
          <cell r="C247">
            <v>1</v>
          </cell>
          <cell r="D247">
            <v>50</v>
          </cell>
          <cell r="E247" t="str">
            <v>A</v>
          </cell>
          <cell r="F247">
            <v>3.8600000000000002E-2</v>
          </cell>
        </row>
        <row r="248">
          <cell r="A248" t="str">
            <v>8.1.50.N</v>
          </cell>
          <cell r="B248">
            <v>8</v>
          </cell>
          <cell r="C248">
            <v>1</v>
          </cell>
          <cell r="D248">
            <v>50</v>
          </cell>
          <cell r="E248" t="str">
            <v>N</v>
          </cell>
          <cell r="F248">
            <v>3.8600000000000002E-2</v>
          </cell>
        </row>
        <row r="249">
          <cell r="A249" t="str">
            <v>8.1.51.0</v>
          </cell>
          <cell r="B249">
            <v>8</v>
          </cell>
          <cell r="C249">
            <v>1</v>
          </cell>
          <cell r="D249">
            <v>51</v>
          </cell>
          <cell r="E249">
            <v>0</v>
          </cell>
          <cell r="F249">
            <v>3.3300000000000003E-2</v>
          </cell>
        </row>
        <row r="250">
          <cell r="A250" t="str">
            <v>8.1.51.A</v>
          </cell>
          <cell r="B250">
            <v>8</v>
          </cell>
          <cell r="C250">
            <v>1</v>
          </cell>
          <cell r="D250">
            <v>51</v>
          </cell>
          <cell r="E250" t="str">
            <v>A</v>
          </cell>
          <cell r="F250">
            <v>3.3300000000000003E-2</v>
          </cell>
        </row>
        <row r="251">
          <cell r="A251" t="str">
            <v>8.1.51.F</v>
          </cell>
          <cell r="B251">
            <v>8</v>
          </cell>
          <cell r="C251">
            <v>1</v>
          </cell>
          <cell r="D251">
            <v>51</v>
          </cell>
          <cell r="E251" t="str">
            <v>F</v>
          </cell>
          <cell r="F251">
            <v>3.3300000000000003E-2</v>
          </cell>
        </row>
        <row r="252">
          <cell r="A252" t="str">
            <v>8.1.51.N</v>
          </cell>
          <cell r="B252">
            <v>8</v>
          </cell>
          <cell r="C252">
            <v>1</v>
          </cell>
          <cell r="D252">
            <v>51</v>
          </cell>
          <cell r="E252" t="str">
            <v>N</v>
          </cell>
          <cell r="F252">
            <v>3.3300000000000003E-2</v>
          </cell>
        </row>
        <row r="253">
          <cell r="A253" t="str">
            <v>8.1.81.0</v>
          </cell>
          <cell r="B253">
            <v>8</v>
          </cell>
          <cell r="C253">
            <v>1</v>
          </cell>
          <cell r="D253">
            <v>81</v>
          </cell>
          <cell r="E253">
            <v>0</v>
          </cell>
          <cell r="F253">
            <v>0</v>
          </cell>
        </row>
        <row r="254">
          <cell r="A254" t="str">
            <v>8.1.81.A</v>
          </cell>
          <cell r="B254">
            <v>8</v>
          </cell>
          <cell r="C254">
            <v>1</v>
          </cell>
          <cell r="D254">
            <v>81</v>
          </cell>
          <cell r="E254" t="str">
            <v>A</v>
          </cell>
          <cell r="F254">
            <v>0</v>
          </cell>
        </row>
        <row r="255">
          <cell r="A255" t="str">
            <v>8.1.82.0</v>
          </cell>
          <cell r="B255">
            <v>8</v>
          </cell>
          <cell r="C255">
            <v>1</v>
          </cell>
          <cell r="D255">
            <v>82</v>
          </cell>
          <cell r="E255">
            <v>0</v>
          </cell>
          <cell r="F255">
            <v>0</v>
          </cell>
        </row>
        <row r="256">
          <cell r="A256" t="str">
            <v>8.1.82.A</v>
          </cell>
          <cell r="B256">
            <v>8</v>
          </cell>
          <cell r="C256">
            <v>1</v>
          </cell>
          <cell r="D256">
            <v>82</v>
          </cell>
          <cell r="E256" t="str">
            <v>A</v>
          </cell>
          <cell r="F256">
            <v>0</v>
          </cell>
        </row>
        <row r="257">
          <cell r="A257" t="str">
            <v>8.1.84.0</v>
          </cell>
          <cell r="B257">
            <v>8</v>
          </cell>
          <cell r="C257">
            <v>1</v>
          </cell>
          <cell r="D257">
            <v>84</v>
          </cell>
          <cell r="E257">
            <v>0</v>
          </cell>
          <cell r="F257">
            <v>0</v>
          </cell>
        </row>
        <row r="258">
          <cell r="A258" t="str">
            <v>8.1.84.A</v>
          </cell>
          <cell r="B258">
            <v>8</v>
          </cell>
          <cell r="C258">
            <v>1</v>
          </cell>
          <cell r="D258">
            <v>84</v>
          </cell>
          <cell r="E258" t="str">
            <v>A</v>
          </cell>
          <cell r="F258">
            <v>0</v>
          </cell>
        </row>
        <row r="259">
          <cell r="A259" t="str">
            <v>8.1.85.0</v>
          </cell>
          <cell r="B259">
            <v>8</v>
          </cell>
          <cell r="C259">
            <v>1</v>
          </cell>
          <cell r="D259">
            <v>85</v>
          </cell>
          <cell r="E259">
            <v>0</v>
          </cell>
          <cell r="F259">
            <v>0</v>
          </cell>
        </row>
        <row r="260">
          <cell r="A260" t="str">
            <v>8.1.85.A</v>
          </cell>
          <cell r="B260">
            <v>8</v>
          </cell>
          <cell r="C260">
            <v>1</v>
          </cell>
          <cell r="D260">
            <v>85</v>
          </cell>
          <cell r="E260" t="str">
            <v>A</v>
          </cell>
          <cell r="F260">
            <v>0</v>
          </cell>
        </row>
        <row r="261">
          <cell r="A261" t="str">
            <v>8.1.98.0</v>
          </cell>
          <cell r="B261">
            <v>8</v>
          </cell>
          <cell r="C261">
            <v>1</v>
          </cell>
          <cell r="D261">
            <v>98</v>
          </cell>
          <cell r="E261">
            <v>0</v>
          </cell>
          <cell r="F261">
            <v>0</v>
          </cell>
        </row>
        <row r="262">
          <cell r="A262" t="str">
            <v>8.1.98.A</v>
          </cell>
          <cell r="B262">
            <v>8</v>
          </cell>
          <cell r="C262">
            <v>1</v>
          </cell>
          <cell r="D262">
            <v>98</v>
          </cell>
          <cell r="E262" t="str">
            <v>A</v>
          </cell>
          <cell r="F262">
            <v>0</v>
          </cell>
        </row>
        <row r="263">
          <cell r="A263" t="str">
            <v>9.1.10.0</v>
          </cell>
          <cell r="B263">
            <v>9</v>
          </cell>
          <cell r="C263">
            <v>1</v>
          </cell>
          <cell r="D263">
            <v>10</v>
          </cell>
          <cell r="E263">
            <v>0</v>
          </cell>
          <cell r="F263">
            <v>3.3000000000000002E-2</v>
          </cell>
        </row>
        <row r="264">
          <cell r="A264" t="str">
            <v>9.1.10.A</v>
          </cell>
          <cell r="B264">
            <v>9</v>
          </cell>
          <cell r="C264">
            <v>1</v>
          </cell>
          <cell r="D264">
            <v>10</v>
          </cell>
          <cell r="E264" t="str">
            <v>A</v>
          </cell>
          <cell r="F264">
            <v>3.3000000000000002E-2</v>
          </cell>
        </row>
        <row r="265">
          <cell r="A265" t="str">
            <v>9.1.10.I</v>
          </cell>
          <cell r="B265">
            <v>9</v>
          </cell>
          <cell r="C265">
            <v>1</v>
          </cell>
          <cell r="D265">
            <v>10</v>
          </cell>
          <cell r="E265" t="str">
            <v>I</v>
          </cell>
          <cell r="F265">
            <v>3.3000000000000002E-2</v>
          </cell>
        </row>
        <row r="266">
          <cell r="A266" t="str">
            <v>9.1.10.N</v>
          </cell>
          <cell r="B266">
            <v>9</v>
          </cell>
          <cell r="C266">
            <v>1</v>
          </cell>
          <cell r="D266">
            <v>10</v>
          </cell>
          <cell r="E266" t="str">
            <v>N</v>
          </cell>
          <cell r="F266">
            <v>3.3000000000000002E-2</v>
          </cell>
        </row>
        <row r="267">
          <cell r="A267" t="str">
            <v>9.0B.10.N</v>
          </cell>
          <cell r="B267">
            <v>9</v>
          </cell>
          <cell r="C267" t="str">
            <v>0B</v>
          </cell>
          <cell r="D267">
            <v>10</v>
          </cell>
          <cell r="E267" t="str">
            <v>N</v>
          </cell>
          <cell r="F267">
            <v>3.3000000000000002E-2</v>
          </cell>
        </row>
        <row r="268">
          <cell r="A268" t="str">
            <v>9.0E.10.N</v>
          </cell>
          <cell r="B268">
            <v>9</v>
          </cell>
          <cell r="C268" t="str">
            <v>0E</v>
          </cell>
          <cell r="D268">
            <v>10</v>
          </cell>
          <cell r="E268" t="str">
            <v>N</v>
          </cell>
          <cell r="F268">
            <v>3.3000000000000002E-2</v>
          </cell>
        </row>
        <row r="269">
          <cell r="A269" t="str">
            <v>9.7U.10.N</v>
          </cell>
          <cell r="B269">
            <v>9</v>
          </cell>
          <cell r="C269" t="str">
            <v>7U</v>
          </cell>
          <cell r="D269">
            <v>10</v>
          </cell>
          <cell r="E269" t="str">
            <v>N</v>
          </cell>
          <cell r="F269">
            <v>3.3000000000000002E-2</v>
          </cell>
        </row>
        <row r="270">
          <cell r="A270" t="str">
            <v>9.1.11.N</v>
          </cell>
          <cell r="B270">
            <v>9</v>
          </cell>
          <cell r="C270">
            <v>1</v>
          </cell>
          <cell r="D270">
            <v>11</v>
          </cell>
          <cell r="E270" t="str">
            <v>N</v>
          </cell>
          <cell r="F270">
            <v>3.3000000000000002E-2</v>
          </cell>
        </row>
        <row r="271">
          <cell r="A271" t="str">
            <v>9.1.12.N</v>
          </cell>
          <cell r="B271">
            <v>9</v>
          </cell>
          <cell r="C271">
            <v>1</v>
          </cell>
          <cell r="D271">
            <v>12</v>
          </cell>
          <cell r="E271" t="str">
            <v>N</v>
          </cell>
          <cell r="F271">
            <v>3.3000000000000002E-2</v>
          </cell>
        </row>
        <row r="272">
          <cell r="A272" t="str">
            <v>9.1.13.N</v>
          </cell>
          <cell r="B272">
            <v>9</v>
          </cell>
          <cell r="C272">
            <v>1</v>
          </cell>
          <cell r="D272">
            <v>13</v>
          </cell>
          <cell r="E272" t="str">
            <v>N</v>
          </cell>
          <cell r="F272">
            <v>3.3000000000000002E-2</v>
          </cell>
        </row>
        <row r="273">
          <cell r="A273" t="str">
            <v>9.1.14.N</v>
          </cell>
          <cell r="B273">
            <v>9</v>
          </cell>
          <cell r="C273">
            <v>1</v>
          </cell>
          <cell r="D273">
            <v>14</v>
          </cell>
          <cell r="E273" t="str">
            <v>N</v>
          </cell>
          <cell r="F273">
            <v>3.3000000000000002E-2</v>
          </cell>
        </row>
        <row r="274">
          <cell r="A274" t="str">
            <v>9.1.15.N</v>
          </cell>
          <cell r="B274">
            <v>9</v>
          </cell>
          <cell r="C274">
            <v>1</v>
          </cell>
          <cell r="D274">
            <v>15</v>
          </cell>
          <cell r="E274" t="str">
            <v>N</v>
          </cell>
          <cell r="F274">
            <v>3.3000000000000002E-2</v>
          </cell>
        </row>
        <row r="275">
          <cell r="A275" t="str">
            <v>9.1.20.0</v>
          </cell>
          <cell r="B275">
            <v>9</v>
          </cell>
          <cell r="C275">
            <v>1</v>
          </cell>
          <cell r="D275">
            <v>20</v>
          </cell>
          <cell r="E275">
            <v>0</v>
          </cell>
          <cell r="F275">
            <v>2.6700000000000002E-2</v>
          </cell>
        </row>
        <row r="276">
          <cell r="A276" t="str">
            <v>9.3.20.0</v>
          </cell>
          <cell r="B276">
            <v>9</v>
          </cell>
          <cell r="C276">
            <v>3</v>
          </cell>
          <cell r="D276">
            <v>20</v>
          </cell>
          <cell r="E276">
            <v>0</v>
          </cell>
          <cell r="F276">
            <v>2.6700000000000002E-2</v>
          </cell>
        </row>
        <row r="277">
          <cell r="A277" t="str">
            <v>9.18.20.0</v>
          </cell>
          <cell r="B277">
            <v>9</v>
          </cell>
          <cell r="C277">
            <v>18</v>
          </cell>
          <cell r="D277">
            <v>20</v>
          </cell>
          <cell r="E277">
            <v>0</v>
          </cell>
          <cell r="F277">
            <v>2.6700000000000002E-2</v>
          </cell>
        </row>
        <row r="278">
          <cell r="A278" t="str">
            <v>9.1.20.3</v>
          </cell>
          <cell r="B278">
            <v>9</v>
          </cell>
          <cell r="C278">
            <v>1</v>
          </cell>
          <cell r="D278">
            <v>20</v>
          </cell>
          <cell r="E278">
            <v>3</v>
          </cell>
          <cell r="F278">
            <v>2.6700000000000002E-2</v>
          </cell>
        </row>
        <row r="279">
          <cell r="A279" t="str">
            <v>9.1.20.A</v>
          </cell>
          <cell r="B279">
            <v>9</v>
          </cell>
          <cell r="C279">
            <v>1</v>
          </cell>
          <cell r="D279">
            <v>20</v>
          </cell>
          <cell r="E279" t="str">
            <v>A</v>
          </cell>
          <cell r="F279">
            <v>2.6700000000000002E-2</v>
          </cell>
        </row>
        <row r="280">
          <cell r="A280" t="str">
            <v>9.3.20.A</v>
          </cell>
          <cell r="B280">
            <v>9</v>
          </cell>
          <cell r="C280">
            <v>3</v>
          </cell>
          <cell r="D280">
            <v>20</v>
          </cell>
          <cell r="E280" t="str">
            <v>A</v>
          </cell>
          <cell r="F280">
            <v>2.6700000000000002E-2</v>
          </cell>
        </row>
        <row r="281">
          <cell r="A281" t="str">
            <v>9.18.20.A</v>
          </cell>
          <cell r="B281">
            <v>9</v>
          </cell>
          <cell r="C281">
            <v>18</v>
          </cell>
          <cell r="D281">
            <v>20</v>
          </cell>
          <cell r="E281" t="str">
            <v>A</v>
          </cell>
          <cell r="F281">
            <v>2.6700000000000002E-2</v>
          </cell>
        </row>
        <row r="282">
          <cell r="A282" t="str">
            <v>9.1.20.I</v>
          </cell>
          <cell r="B282">
            <v>9</v>
          </cell>
          <cell r="C282">
            <v>1</v>
          </cell>
          <cell r="D282">
            <v>20</v>
          </cell>
          <cell r="E282" t="str">
            <v>I</v>
          </cell>
          <cell r="F282">
            <v>2.6700000000000002E-2</v>
          </cell>
        </row>
        <row r="283">
          <cell r="A283" t="str">
            <v>9.1.20.N</v>
          </cell>
          <cell r="B283">
            <v>9</v>
          </cell>
          <cell r="C283">
            <v>1</v>
          </cell>
          <cell r="D283">
            <v>20</v>
          </cell>
          <cell r="E283" t="str">
            <v>N</v>
          </cell>
          <cell r="F283">
            <v>2.6700000000000002E-2</v>
          </cell>
        </row>
        <row r="284">
          <cell r="A284" t="str">
            <v>9.0E.20.N</v>
          </cell>
          <cell r="B284">
            <v>9</v>
          </cell>
          <cell r="C284" t="str">
            <v>0E</v>
          </cell>
          <cell r="D284">
            <v>20</v>
          </cell>
          <cell r="E284" t="str">
            <v>N</v>
          </cell>
          <cell r="F284">
            <v>2.6700000000000002E-2</v>
          </cell>
        </row>
        <row r="285">
          <cell r="A285" t="str">
            <v>9.0M.20.N</v>
          </cell>
          <cell r="B285">
            <v>9</v>
          </cell>
          <cell r="C285" t="str">
            <v>0M</v>
          </cell>
          <cell r="D285">
            <v>20</v>
          </cell>
          <cell r="E285" t="str">
            <v>N</v>
          </cell>
          <cell r="F285">
            <v>2.6700000000000002E-2</v>
          </cell>
        </row>
        <row r="286">
          <cell r="A286" t="str">
            <v>9.18.20.N</v>
          </cell>
          <cell r="B286">
            <v>9</v>
          </cell>
          <cell r="C286">
            <v>18</v>
          </cell>
          <cell r="D286">
            <v>20</v>
          </cell>
          <cell r="E286" t="str">
            <v>N</v>
          </cell>
          <cell r="F286">
            <v>2.6700000000000002E-2</v>
          </cell>
        </row>
        <row r="287">
          <cell r="A287" t="str">
            <v>9.7N.20.N</v>
          </cell>
          <cell r="B287">
            <v>9</v>
          </cell>
          <cell r="C287" t="str">
            <v>7N</v>
          </cell>
          <cell r="D287">
            <v>20</v>
          </cell>
          <cell r="E287" t="str">
            <v>N</v>
          </cell>
          <cell r="F287">
            <v>2.6700000000000002E-2</v>
          </cell>
        </row>
        <row r="288">
          <cell r="A288" t="str">
            <v>9.7P.20.N</v>
          </cell>
          <cell r="B288">
            <v>9</v>
          </cell>
          <cell r="C288" t="str">
            <v>7P</v>
          </cell>
          <cell r="D288">
            <v>20</v>
          </cell>
          <cell r="E288" t="str">
            <v>N</v>
          </cell>
          <cell r="F288">
            <v>2.6700000000000002E-2</v>
          </cell>
        </row>
        <row r="289">
          <cell r="A289" t="str">
            <v>9.7U.20.N</v>
          </cell>
          <cell r="B289">
            <v>9</v>
          </cell>
          <cell r="C289" t="str">
            <v>7U</v>
          </cell>
          <cell r="D289">
            <v>20</v>
          </cell>
          <cell r="E289" t="str">
            <v>N</v>
          </cell>
          <cell r="F289">
            <v>2.6700000000000002E-2</v>
          </cell>
        </row>
        <row r="290">
          <cell r="A290" t="str">
            <v>9.1.21.N</v>
          </cell>
          <cell r="B290">
            <v>9</v>
          </cell>
          <cell r="C290">
            <v>1</v>
          </cell>
          <cell r="D290">
            <v>21</v>
          </cell>
          <cell r="E290" t="str">
            <v>N</v>
          </cell>
          <cell r="F290">
            <v>2.6700000000000002E-2</v>
          </cell>
        </row>
        <row r="291">
          <cell r="A291" t="str">
            <v>9.1.30.0</v>
          </cell>
          <cell r="B291">
            <v>9</v>
          </cell>
          <cell r="C291">
            <v>1</v>
          </cell>
          <cell r="D291">
            <v>30</v>
          </cell>
          <cell r="E291">
            <v>0</v>
          </cell>
          <cell r="F291">
            <v>0</v>
          </cell>
        </row>
        <row r="292">
          <cell r="A292" t="str">
            <v>9.1.30.A</v>
          </cell>
          <cell r="B292">
            <v>9</v>
          </cell>
          <cell r="C292">
            <v>1</v>
          </cell>
          <cell r="D292">
            <v>30</v>
          </cell>
          <cell r="E292" t="str">
            <v>A</v>
          </cell>
          <cell r="F292">
            <v>0</v>
          </cell>
        </row>
        <row r="293">
          <cell r="A293" t="str">
            <v>9.1.40.0</v>
          </cell>
          <cell r="B293">
            <v>9</v>
          </cell>
          <cell r="C293">
            <v>1</v>
          </cell>
          <cell r="D293">
            <v>40</v>
          </cell>
          <cell r="E293">
            <v>0</v>
          </cell>
          <cell r="F293">
            <v>2.1999999999999999E-2</v>
          </cell>
        </row>
        <row r="294">
          <cell r="A294" t="str">
            <v>9.3.40.0</v>
          </cell>
          <cell r="B294">
            <v>9</v>
          </cell>
          <cell r="C294">
            <v>3</v>
          </cell>
          <cell r="D294">
            <v>40</v>
          </cell>
          <cell r="E294">
            <v>0</v>
          </cell>
          <cell r="F294">
            <v>2.1999999999999999E-2</v>
          </cell>
        </row>
        <row r="295">
          <cell r="A295" t="str">
            <v>9.15.40.0</v>
          </cell>
          <cell r="B295">
            <v>9</v>
          </cell>
          <cell r="C295">
            <v>15</v>
          </cell>
          <cell r="D295">
            <v>40</v>
          </cell>
          <cell r="E295">
            <v>0</v>
          </cell>
          <cell r="F295">
            <v>2.1999999999999999E-2</v>
          </cell>
        </row>
        <row r="296">
          <cell r="A296" t="str">
            <v>9.1.40.3</v>
          </cell>
          <cell r="B296">
            <v>9</v>
          </cell>
          <cell r="C296">
            <v>1</v>
          </cell>
          <cell r="D296">
            <v>40</v>
          </cell>
          <cell r="E296">
            <v>3</v>
          </cell>
          <cell r="F296">
            <v>2.1999999999999999E-2</v>
          </cell>
        </row>
        <row r="297">
          <cell r="A297" t="str">
            <v>9.70.40.3</v>
          </cell>
          <cell r="B297">
            <v>9</v>
          </cell>
          <cell r="C297">
            <v>70</v>
          </cell>
          <cell r="D297">
            <v>40</v>
          </cell>
          <cell r="E297">
            <v>3</v>
          </cell>
          <cell r="F297">
            <v>2.1999999999999999E-2</v>
          </cell>
        </row>
        <row r="298">
          <cell r="A298" t="str">
            <v>9.71.40.3</v>
          </cell>
          <cell r="B298">
            <v>9</v>
          </cell>
          <cell r="C298">
            <v>71</v>
          </cell>
          <cell r="D298">
            <v>40</v>
          </cell>
          <cell r="E298">
            <v>3</v>
          </cell>
          <cell r="F298">
            <v>2.1999999999999999E-2</v>
          </cell>
        </row>
        <row r="299">
          <cell r="A299" t="str">
            <v>9.1.40.A</v>
          </cell>
          <cell r="B299">
            <v>9</v>
          </cell>
          <cell r="C299">
            <v>1</v>
          </cell>
          <cell r="D299">
            <v>40</v>
          </cell>
          <cell r="E299" t="str">
            <v>A</v>
          </cell>
          <cell r="F299">
            <v>2.1999999999999999E-2</v>
          </cell>
        </row>
        <row r="300">
          <cell r="A300" t="str">
            <v>9.3.40.A</v>
          </cell>
          <cell r="B300">
            <v>9</v>
          </cell>
          <cell r="C300">
            <v>3</v>
          </cell>
          <cell r="D300">
            <v>40</v>
          </cell>
          <cell r="E300" t="str">
            <v>A</v>
          </cell>
          <cell r="F300">
            <v>2.1999999999999999E-2</v>
          </cell>
        </row>
        <row r="301">
          <cell r="A301" t="str">
            <v>9.14.40.A</v>
          </cell>
          <cell r="B301">
            <v>9</v>
          </cell>
          <cell r="C301">
            <v>14</v>
          </cell>
          <cell r="D301">
            <v>40</v>
          </cell>
          <cell r="E301" t="str">
            <v>A</v>
          </cell>
          <cell r="F301">
            <v>2.1999999999999999E-2</v>
          </cell>
        </row>
        <row r="302">
          <cell r="A302" t="str">
            <v>9.15.40.A</v>
          </cell>
          <cell r="B302">
            <v>9</v>
          </cell>
          <cell r="C302">
            <v>15</v>
          </cell>
          <cell r="D302">
            <v>40</v>
          </cell>
          <cell r="E302" t="str">
            <v>A</v>
          </cell>
          <cell r="F302">
            <v>2.1999999999999999E-2</v>
          </cell>
        </row>
        <row r="303">
          <cell r="A303" t="str">
            <v>9.70.40.B</v>
          </cell>
          <cell r="B303">
            <v>9</v>
          </cell>
          <cell r="C303">
            <v>70</v>
          </cell>
          <cell r="D303">
            <v>40</v>
          </cell>
          <cell r="E303" t="str">
            <v>B</v>
          </cell>
          <cell r="F303">
            <v>2.1999999999999999E-2</v>
          </cell>
        </row>
        <row r="304">
          <cell r="A304" t="str">
            <v>9.71.40.B</v>
          </cell>
          <cell r="B304">
            <v>9</v>
          </cell>
          <cell r="C304">
            <v>71</v>
          </cell>
          <cell r="D304">
            <v>40</v>
          </cell>
          <cell r="E304" t="str">
            <v>B</v>
          </cell>
          <cell r="F304">
            <v>2.1999999999999999E-2</v>
          </cell>
        </row>
        <row r="305">
          <cell r="A305" t="str">
            <v>9.1.40.I</v>
          </cell>
          <cell r="B305">
            <v>9</v>
          </cell>
          <cell r="C305">
            <v>1</v>
          </cell>
          <cell r="D305">
            <v>40</v>
          </cell>
          <cell r="E305" t="str">
            <v>I</v>
          </cell>
          <cell r="F305">
            <v>2.1999999999999999E-2</v>
          </cell>
        </row>
        <row r="306">
          <cell r="A306" t="str">
            <v>9.14.40.I</v>
          </cell>
          <cell r="B306">
            <v>9</v>
          </cell>
          <cell r="C306">
            <v>14</v>
          </cell>
          <cell r="D306">
            <v>40</v>
          </cell>
          <cell r="E306" t="str">
            <v>I</v>
          </cell>
          <cell r="F306">
            <v>2.1999999999999999E-2</v>
          </cell>
        </row>
        <row r="307">
          <cell r="A307" t="str">
            <v>9.1.40.N</v>
          </cell>
          <cell r="B307">
            <v>9</v>
          </cell>
          <cell r="C307">
            <v>1</v>
          </cell>
          <cell r="D307">
            <v>40</v>
          </cell>
          <cell r="E307" t="str">
            <v>N</v>
          </cell>
          <cell r="F307">
            <v>2.1999999999999999E-2</v>
          </cell>
        </row>
        <row r="308">
          <cell r="A308" t="str">
            <v>9.0B.40.N</v>
          </cell>
          <cell r="B308">
            <v>9</v>
          </cell>
          <cell r="C308" t="str">
            <v>0B</v>
          </cell>
          <cell r="D308">
            <v>40</v>
          </cell>
          <cell r="E308" t="str">
            <v>N</v>
          </cell>
          <cell r="F308">
            <v>2.1999999999999999E-2</v>
          </cell>
        </row>
        <row r="309">
          <cell r="A309" t="str">
            <v>9.0E.40.N</v>
          </cell>
          <cell r="B309">
            <v>9</v>
          </cell>
          <cell r="C309" t="str">
            <v>0E</v>
          </cell>
          <cell r="D309">
            <v>40</v>
          </cell>
          <cell r="E309" t="str">
            <v>N</v>
          </cell>
          <cell r="F309">
            <v>2.1999999999999999E-2</v>
          </cell>
        </row>
        <row r="310">
          <cell r="A310" t="str">
            <v>9.14.40.N</v>
          </cell>
          <cell r="B310">
            <v>9</v>
          </cell>
          <cell r="C310">
            <v>14</v>
          </cell>
          <cell r="D310">
            <v>40</v>
          </cell>
          <cell r="E310" t="str">
            <v>N</v>
          </cell>
          <cell r="F310">
            <v>2.1999999999999999E-2</v>
          </cell>
        </row>
        <row r="311">
          <cell r="A311" t="str">
            <v>9.7U.40.N</v>
          </cell>
          <cell r="B311">
            <v>9</v>
          </cell>
          <cell r="C311" t="str">
            <v>7U</v>
          </cell>
          <cell r="D311">
            <v>40</v>
          </cell>
          <cell r="E311" t="str">
            <v>N</v>
          </cell>
          <cell r="F311">
            <v>2.1999999999999999E-2</v>
          </cell>
        </row>
        <row r="312">
          <cell r="A312" t="str">
            <v>9.1.50.0</v>
          </cell>
          <cell r="B312">
            <v>9</v>
          </cell>
          <cell r="C312">
            <v>1</v>
          </cell>
          <cell r="D312">
            <v>50</v>
          </cell>
          <cell r="E312">
            <v>0</v>
          </cell>
          <cell r="F312">
            <v>2.1999999999999999E-2</v>
          </cell>
        </row>
        <row r="313">
          <cell r="A313" t="str">
            <v>9.1.50.A</v>
          </cell>
          <cell r="B313">
            <v>9</v>
          </cell>
          <cell r="C313">
            <v>1</v>
          </cell>
          <cell r="D313">
            <v>50</v>
          </cell>
          <cell r="E313" t="str">
            <v>A</v>
          </cell>
          <cell r="F313">
            <v>2.1999999999999999E-2</v>
          </cell>
        </row>
        <row r="314">
          <cell r="A314" t="str">
            <v>9.1.50.N</v>
          </cell>
          <cell r="B314">
            <v>9</v>
          </cell>
          <cell r="C314">
            <v>1</v>
          </cell>
          <cell r="D314">
            <v>50</v>
          </cell>
          <cell r="E314" t="str">
            <v>N</v>
          </cell>
          <cell r="F314">
            <v>2.1999999999999999E-2</v>
          </cell>
        </row>
        <row r="315">
          <cell r="A315" t="str">
            <v>9.1.81.0</v>
          </cell>
          <cell r="B315">
            <v>9</v>
          </cell>
          <cell r="C315">
            <v>1</v>
          </cell>
          <cell r="D315">
            <v>81</v>
          </cell>
          <cell r="E315">
            <v>0</v>
          </cell>
          <cell r="F315">
            <v>0</v>
          </cell>
        </row>
        <row r="316">
          <cell r="A316" t="str">
            <v>9.1.81.A</v>
          </cell>
          <cell r="B316">
            <v>9</v>
          </cell>
          <cell r="C316">
            <v>1</v>
          </cell>
          <cell r="D316">
            <v>81</v>
          </cell>
          <cell r="E316" t="str">
            <v>A</v>
          </cell>
          <cell r="F316">
            <v>0</v>
          </cell>
        </row>
        <row r="317">
          <cell r="A317" t="str">
            <v>9.1.82.0</v>
          </cell>
          <cell r="B317">
            <v>9</v>
          </cell>
          <cell r="C317">
            <v>1</v>
          </cell>
          <cell r="D317">
            <v>82</v>
          </cell>
          <cell r="E317">
            <v>0</v>
          </cell>
          <cell r="F317">
            <v>0</v>
          </cell>
        </row>
        <row r="318">
          <cell r="A318" t="str">
            <v>9.1.82.A</v>
          </cell>
          <cell r="B318">
            <v>9</v>
          </cell>
          <cell r="C318">
            <v>1</v>
          </cell>
          <cell r="D318">
            <v>82</v>
          </cell>
          <cell r="E318" t="str">
            <v>A</v>
          </cell>
          <cell r="F318">
            <v>0</v>
          </cell>
        </row>
        <row r="319">
          <cell r="A319" t="str">
            <v>9.1.84.0</v>
          </cell>
          <cell r="B319">
            <v>9</v>
          </cell>
          <cell r="C319">
            <v>1</v>
          </cell>
          <cell r="D319">
            <v>84</v>
          </cell>
          <cell r="E319">
            <v>0</v>
          </cell>
          <cell r="F319">
            <v>0</v>
          </cell>
        </row>
        <row r="320">
          <cell r="A320" t="str">
            <v>9.1.84.A</v>
          </cell>
          <cell r="B320">
            <v>9</v>
          </cell>
          <cell r="C320">
            <v>1</v>
          </cell>
          <cell r="D320">
            <v>84</v>
          </cell>
          <cell r="E320" t="str">
            <v>A</v>
          </cell>
          <cell r="F320">
            <v>0</v>
          </cell>
        </row>
        <row r="321">
          <cell r="A321" t="str">
            <v>9.1.85.0</v>
          </cell>
          <cell r="B321">
            <v>9</v>
          </cell>
          <cell r="C321">
            <v>1</v>
          </cell>
          <cell r="D321">
            <v>85</v>
          </cell>
          <cell r="E321">
            <v>0</v>
          </cell>
          <cell r="F321">
            <v>0</v>
          </cell>
        </row>
        <row r="322">
          <cell r="A322" t="str">
            <v>9.1.85.A</v>
          </cell>
          <cell r="B322">
            <v>9</v>
          </cell>
          <cell r="C322">
            <v>1</v>
          </cell>
          <cell r="D322">
            <v>85</v>
          </cell>
          <cell r="E322" t="str">
            <v>A</v>
          </cell>
          <cell r="F322">
            <v>0</v>
          </cell>
        </row>
        <row r="323">
          <cell r="A323" t="str">
            <v>9.1.98.0</v>
          </cell>
          <cell r="B323">
            <v>9</v>
          </cell>
          <cell r="C323">
            <v>1</v>
          </cell>
          <cell r="D323">
            <v>98</v>
          </cell>
          <cell r="E323">
            <v>0</v>
          </cell>
          <cell r="F323">
            <v>0</v>
          </cell>
        </row>
        <row r="324">
          <cell r="A324" t="str">
            <v>9.1.98.A</v>
          </cell>
          <cell r="B324">
            <v>9</v>
          </cell>
          <cell r="C324">
            <v>1</v>
          </cell>
          <cell r="D324">
            <v>98</v>
          </cell>
          <cell r="E324" t="str">
            <v>A</v>
          </cell>
          <cell r="F324">
            <v>0</v>
          </cell>
        </row>
        <row r="325">
          <cell r="A325" t="str">
            <v>11.1.10.0</v>
          </cell>
          <cell r="B325">
            <v>11</v>
          </cell>
          <cell r="C325">
            <v>1</v>
          </cell>
          <cell r="D325">
            <v>10</v>
          </cell>
          <cell r="E325">
            <v>0</v>
          </cell>
          <cell r="F325">
            <v>0.04</v>
          </cell>
        </row>
        <row r="326">
          <cell r="A326" t="str">
            <v>11.1.10.A</v>
          </cell>
          <cell r="B326">
            <v>11</v>
          </cell>
          <cell r="C326">
            <v>1</v>
          </cell>
          <cell r="D326">
            <v>10</v>
          </cell>
          <cell r="E326" t="str">
            <v>A</v>
          </cell>
          <cell r="F326">
            <v>0.04</v>
          </cell>
        </row>
        <row r="327">
          <cell r="A327" t="str">
            <v>11.1.10.I</v>
          </cell>
          <cell r="B327">
            <v>11</v>
          </cell>
          <cell r="C327">
            <v>1</v>
          </cell>
          <cell r="D327">
            <v>10</v>
          </cell>
          <cell r="E327" t="str">
            <v>I</v>
          </cell>
          <cell r="F327">
            <v>0.04</v>
          </cell>
        </row>
        <row r="328">
          <cell r="A328" t="str">
            <v>11.1.10.N</v>
          </cell>
          <cell r="B328">
            <v>11</v>
          </cell>
          <cell r="C328">
            <v>1</v>
          </cell>
          <cell r="D328">
            <v>10</v>
          </cell>
          <cell r="E328" t="str">
            <v>N</v>
          </cell>
          <cell r="F328">
            <v>0.04</v>
          </cell>
        </row>
        <row r="329">
          <cell r="A329" t="str">
            <v>11.7U.10.N</v>
          </cell>
          <cell r="B329">
            <v>11</v>
          </cell>
          <cell r="C329" t="str">
            <v>7U</v>
          </cell>
          <cell r="D329">
            <v>10</v>
          </cell>
          <cell r="E329" t="str">
            <v>N</v>
          </cell>
          <cell r="F329">
            <v>0.04</v>
          </cell>
        </row>
        <row r="330">
          <cell r="A330" t="str">
            <v>11.1.11.N</v>
          </cell>
          <cell r="B330">
            <v>11</v>
          </cell>
          <cell r="C330">
            <v>1</v>
          </cell>
          <cell r="D330">
            <v>11</v>
          </cell>
          <cell r="E330" t="str">
            <v>N</v>
          </cell>
          <cell r="F330">
            <v>0.04</v>
          </cell>
        </row>
        <row r="331">
          <cell r="A331" t="str">
            <v>11.1.20.0</v>
          </cell>
          <cell r="B331">
            <v>11</v>
          </cell>
          <cell r="C331">
            <v>1</v>
          </cell>
          <cell r="D331">
            <v>20</v>
          </cell>
          <cell r="E331">
            <v>0</v>
          </cell>
          <cell r="F331">
            <v>3.5700000000000003E-2</v>
          </cell>
        </row>
        <row r="332">
          <cell r="A332" t="str">
            <v>11.3.20.0</v>
          </cell>
          <cell r="B332">
            <v>11</v>
          </cell>
          <cell r="C332">
            <v>3</v>
          </cell>
          <cell r="D332">
            <v>20</v>
          </cell>
          <cell r="E332">
            <v>0</v>
          </cell>
          <cell r="F332">
            <v>3.5700000000000003E-2</v>
          </cell>
        </row>
        <row r="333">
          <cell r="A333" t="str">
            <v>11.18.20.0</v>
          </cell>
          <cell r="B333">
            <v>11</v>
          </cell>
          <cell r="C333">
            <v>18</v>
          </cell>
          <cell r="D333">
            <v>20</v>
          </cell>
          <cell r="E333">
            <v>0</v>
          </cell>
          <cell r="F333">
            <v>3.5700000000000003E-2</v>
          </cell>
        </row>
        <row r="334">
          <cell r="A334" t="str">
            <v>11.1.20.3</v>
          </cell>
          <cell r="B334">
            <v>11</v>
          </cell>
          <cell r="C334">
            <v>1</v>
          </cell>
          <cell r="D334">
            <v>20</v>
          </cell>
          <cell r="E334">
            <v>3</v>
          </cell>
          <cell r="F334">
            <v>3.5700000000000003E-2</v>
          </cell>
        </row>
        <row r="335">
          <cell r="A335" t="str">
            <v>11.1.20.A</v>
          </cell>
          <cell r="B335">
            <v>11</v>
          </cell>
          <cell r="C335">
            <v>1</v>
          </cell>
          <cell r="D335">
            <v>20</v>
          </cell>
          <cell r="E335" t="str">
            <v>A</v>
          </cell>
          <cell r="F335">
            <v>3.5700000000000003E-2</v>
          </cell>
        </row>
        <row r="336">
          <cell r="A336" t="str">
            <v>11.3.20.A</v>
          </cell>
          <cell r="B336">
            <v>11</v>
          </cell>
          <cell r="C336">
            <v>3</v>
          </cell>
          <cell r="D336">
            <v>20</v>
          </cell>
          <cell r="E336" t="str">
            <v>A</v>
          </cell>
          <cell r="F336">
            <v>3.5700000000000003E-2</v>
          </cell>
        </row>
        <row r="337">
          <cell r="A337" t="str">
            <v>11.18.20.A</v>
          </cell>
          <cell r="B337">
            <v>11</v>
          </cell>
          <cell r="C337">
            <v>18</v>
          </cell>
          <cell r="D337">
            <v>20</v>
          </cell>
          <cell r="E337" t="str">
            <v>A</v>
          </cell>
          <cell r="F337">
            <v>3.5700000000000003E-2</v>
          </cell>
        </row>
        <row r="338">
          <cell r="A338" t="str">
            <v>11.1.20.I</v>
          </cell>
          <cell r="B338">
            <v>11</v>
          </cell>
          <cell r="C338">
            <v>1</v>
          </cell>
          <cell r="D338">
            <v>20</v>
          </cell>
          <cell r="E338" t="str">
            <v>I</v>
          </cell>
          <cell r="F338">
            <v>3.5700000000000003E-2</v>
          </cell>
        </row>
        <row r="339">
          <cell r="A339" t="str">
            <v>11.1.20.N</v>
          </cell>
          <cell r="B339">
            <v>11</v>
          </cell>
          <cell r="C339">
            <v>1</v>
          </cell>
          <cell r="D339">
            <v>20</v>
          </cell>
          <cell r="E339" t="str">
            <v>N</v>
          </cell>
          <cell r="F339">
            <v>3.5700000000000003E-2</v>
          </cell>
        </row>
        <row r="340">
          <cell r="A340" t="str">
            <v>11.0E.20.N</v>
          </cell>
          <cell r="B340">
            <v>11</v>
          </cell>
          <cell r="C340" t="str">
            <v>0E</v>
          </cell>
          <cell r="D340">
            <v>20</v>
          </cell>
          <cell r="E340" t="str">
            <v>N</v>
          </cell>
          <cell r="F340">
            <v>3.5700000000000003E-2</v>
          </cell>
        </row>
        <row r="341">
          <cell r="A341" t="str">
            <v>11.0M.20.N</v>
          </cell>
          <cell r="B341">
            <v>11</v>
          </cell>
          <cell r="C341" t="str">
            <v>0M</v>
          </cell>
          <cell r="D341">
            <v>20</v>
          </cell>
          <cell r="E341" t="str">
            <v>N</v>
          </cell>
          <cell r="F341">
            <v>3.5700000000000003E-2</v>
          </cell>
        </row>
        <row r="342">
          <cell r="A342" t="str">
            <v>11.18.20.N</v>
          </cell>
          <cell r="B342">
            <v>11</v>
          </cell>
          <cell r="C342">
            <v>18</v>
          </cell>
          <cell r="D342">
            <v>20</v>
          </cell>
          <cell r="E342" t="str">
            <v>N</v>
          </cell>
          <cell r="F342">
            <v>3.5700000000000003E-2</v>
          </cell>
        </row>
        <row r="343">
          <cell r="A343" t="str">
            <v>11.7N.20.N</v>
          </cell>
          <cell r="B343">
            <v>11</v>
          </cell>
          <cell r="C343" t="str">
            <v>7N</v>
          </cell>
          <cell r="D343">
            <v>20</v>
          </cell>
          <cell r="E343" t="str">
            <v>N</v>
          </cell>
          <cell r="F343">
            <v>3.5700000000000003E-2</v>
          </cell>
        </row>
        <row r="344">
          <cell r="A344" t="str">
            <v>11.7P.20.N</v>
          </cell>
          <cell r="B344">
            <v>11</v>
          </cell>
          <cell r="C344" t="str">
            <v>7P</v>
          </cell>
          <cell r="D344">
            <v>20</v>
          </cell>
          <cell r="E344" t="str">
            <v>N</v>
          </cell>
          <cell r="F344">
            <v>3.5700000000000003E-2</v>
          </cell>
        </row>
        <row r="345">
          <cell r="A345" t="str">
            <v>11.7U.20.N</v>
          </cell>
          <cell r="B345">
            <v>11</v>
          </cell>
          <cell r="C345" t="str">
            <v>7U</v>
          </cell>
          <cell r="D345">
            <v>20</v>
          </cell>
          <cell r="E345" t="str">
            <v>N</v>
          </cell>
          <cell r="F345">
            <v>3.5700000000000003E-2</v>
          </cell>
        </row>
        <row r="346">
          <cell r="A346" t="str">
            <v>11.1.30.0</v>
          </cell>
          <cell r="B346">
            <v>11</v>
          </cell>
          <cell r="C346">
            <v>1</v>
          </cell>
          <cell r="D346">
            <v>30</v>
          </cell>
          <cell r="E346">
            <v>0</v>
          </cell>
          <cell r="F346">
            <v>0</v>
          </cell>
        </row>
        <row r="347">
          <cell r="A347" t="str">
            <v>11.1.30.A</v>
          </cell>
          <cell r="B347">
            <v>11</v>
          </cell>
          <cell r="C347">
            <v>1</v>
          </cell>
          <cell r="D347">
            <v>30</v>
          </cell>
          <cell r="E347" t="str">
            <v>A</v>
          </cell>
          <cell r="F347">
            <v>0</v>
          </cell>
        </row>
        <row r="348">
          <cell r="A348" t="str">
            <v>11.1.40.0</v>
          </cell>
          <cell r="B348">
            <v>11</v>
          </cell>
          <cell r="C348">
            <v>1</v>
          </cell>
          <cell r="D348">
            <v>40</v>
          </cell>
          <cell r="E348">
            <v>0</v>
          </cell>
          <cell r="F348">
            <v>2.3300000000000001E-2</v>
          </cell>
        </row>
        <row r="349">
          <cell r="A349" t="str">
            <v>11.3.40.0</v>
          </cell>
          <cell r="B349">
            <v>11</v>
          </cell>
          <cell r="C349">
            <v>3</v>
          </cell>
          <cell r="D349">
            <v>40</v>
          </cell>
          <cell r="E349">
            <v>0</v>
          </cell>
          <cell r="F349">
            <v>2.3300000000000001E-2</v>
          </cell>
        </row>
        <row r="350">
          <cell r="A350" t="str">
            <v>11.15.40.0</v>
          </cell>
          <cell r="B350">
            <v>11</v>
          </cell>
          <cell r="C350">
            <v>15</v>
          </cell>
          <cell r="D350">
            <v>40</v>
          </cell>
          <cell r="E350">
            <v>0</v>
          </cell>
          <cell r="F350">
            <v>2.3300000000000001E-2</v>
          </cell>
        </row>
        <row r="351">
          <cell r="A351" t="str">
            <v>11.1.40.3</v>
          </cell>
          <cell r="B351">
            <v>11</v>
          </cell>
          <cell r="C351">
            <v>1</v>
          </cell>
          <cell r="D351">
            <v>40</v>
          </cell>
          <cell r="E351">
            <v>3</v>
          </cell>
          <cell r="F351">
            <v>2.3300000000000001E-2</v>
          </cell>
        </row>
        <row r="352">
          <cell r="A352" t="str">
            <v>11.70.40.3</v>
          </cell>
          <cell r="B352">
            <v>11</v>
          </cell>
          <cell r="C352">
            <v>70</v>
          </cell>
          <cell r="D352">
            <v>40</v>
          </cell>
          <cell r="E352">
            <v>3</v>
          </cell>
          <cell r="F352">
            <v>2.3300000000000001E-2</v>
          </cell>
        </row>
        <row r="353">
          <cell r="A353" t="str">
            <v>11.71.40.3</v>
          </cell>
          <cell r="B353">
            <v>11</v>
          </cell>
          <cell r="C353">
            <v>71</v>
          </cell>
          <cell r="D353">
            <v>40</v>
          </cell>
          <cell r="E353">
            <v>3</v>
          </cell>
          <cell r="F353">
            <v>2.3300000000000001E-2</v>
          </cell>
        </row>
        <row r="354">
          <cell r="A354" t="str">
            <v>11.1.40.A</v>
          </cell>
          <cell r="B354">
            <v>11</v>
          </cell>
          <cell r="C354">
            <v>1</v>
          </cell>
          <cell r="D354">
            <v>40</v>
          </cell>
          <cell r="E354" t="str">
            <v>A</v>
          </cell>
          <cell r="F354">
            <v>2.3300000000000001E-2</v>
          </cell>
        </row>
        <row r="355">
          <cell r="A355" t="str">
            <v>11.3.40.A</v>
          </cell>
          <cell r="B355">
            <v>11</v>
          </cell>
          <cell r="C355">
            <v>3</v>
          </cell>
          <cell r="D355">
            <v>40</v>
          </cell>
          <cell r="E355" t="str">
            <v>A</v>
          </cell>
          <cell r="F355">
            <v>2.3300000000000001E-2</v>
          </cell>
        </row>
        <row r="356">
          <cell r="A356" t="str">
            <v>11.14.40.A</v>
          </cell>
          <cell r="B356">
            <v>11</v>
          </cell>
          <cell r="C356">
            <v>14</v>
          </cell>
          <cell r="D356">
            <v>40</v>
          </cell>
          <cell r="E356" t="str">
            <v>A</v>
          </cell>
          <cell r="F356">
            <v>2.3300000000000001E-2</v>
          </cell>
        </row>
        <row r="357">
          <cell r="A357" t="str">
            <v>11.15.40.A</v>
          </cell>
          <cell r="B357">
            <v>11</v>
          </cell>
          <cell r="C357">
            <v>15</v>
          </cell>
          <cell r="D357">
            <v>40</v>
          </cell>
          <cell r="E357" t="str">
            <v>A</v>
          </cell>
          <cell r="F357">
            <v>2.3300000000000001E-2</v>
          </cell>
        </row>
        <row r="358">
          <cell r="A358" t="str">
            <v>11.70.40.B</v>
          </cell>
          <cell r="B358">
            <v>11</v>
          </cell>
          <cell r="C358">
            <v>70</v>
          </cell>
          <cell r="D358">
            <v>40</v>
          </cell>
          <cell r="E358" t="str">
            <v>B</v>
          </cell>
          <cell r="F358">
            <v>2.3300000000000001E-2</v>
          </cell>
        </row>
        <row r="359">
          <cell r="A359" t="str">
            <v>11.71.40.B</v>
          </cell>
          <cell r="B359">
            <v>11</v>
          </cell>
          <cell r="C359">
            <v>71</v>
          </cell>
          <cell r="D359">
            <v>40</v>
          </cell>
          <cell r="E359" t="str">
            <v>B</v>
          </cell>
          <cell r="F359">
            <v>2.3300000000000001E-2</v>
          </cell>
        </row>
        <row r="360">
          <cell r="A360" t="str">
            <v>11.1.40.I</v>
          </cell>
          <cell r="B360">
            <v>11</v>
          </cell>
          <cell r="C360">
            <v>1</v>
          </cell>
          <cell r="D360">
            <v>40</v>
          </cell>
          <cell r="E360" t="str">
            <v>I</v>
          </cell>
          <cell r="F360">
            <v>2.3300000000000001E-2</v>
          </cell>
        </row>
        <row r="361">
          <cell r="A361" t="str">
            <v>11.14.40.I</v>
          </cell>
          <cell r="B361">
            <v>11</v>
          </cell>
          <cell r="C361">
            <v>14</v>
          </cell>
          <cell r="D361">
            <v>40</v>
          </cell>
          <cell r="E361" t="str">
            <v>I</v>
          </cell>
          <cell r="F361">
            <v>2.3300000000000001E-2</v>
          </cell>
        </row>
        <row r="362">
          <cell r="A362" t="str">
            <v>11.1.40.N</v>
          </cell>
          <cell r="B362">
            <v>11</v>
          </cell>
          <cell r="C362">
            <v>1</v>
          </cell>
          <cell r="D362">
            <v>40</v>
          </cell>
          <cell r="E362" t="str">
            <v>N</v>
          </cell>
          <cell r="F362">
            <v>2.3300000000000001E-2</v>
          </cell>
        </row>
        <row r="363">
          <cell r="A363" t="str">
            <v>11.0B.40.N</v>
          </cell>
          <cell r="B363">
            <v>11</v>
          </cell>
          <cell r="C363" t="str">
            <v>0B</v>
          </cell>
          <cell r="D363">
            <v>40</v>
          </cell>
          <cell r="E363" t="str">
            <v>N</v>
          </cell>
          <cell r="F363">
            <v>2.3300000000000001E-2</v>
          </cell>
        </row>
        <row r="364">
          <cell r="A364" t="str">
            <v>11.0E.40.N</v>
          </cell>
          <cell r="B364">
            <v>11</v>
          </cell>
          <cell r="C364" t="str">
            <v>0E</v>
          </cell>
          <cell r="D364">
            <v>40</v>
          </cell>
          <cell r="E364" t="str">
            <v>N</v>
          </cell>
          <cell r="F364">
            <v>2.3300000000000001E-2</v>
          </cell>
        </row>
        <row r="365">
          <cell r="A365" t="str">
            <v>11.14.40.N</v>
          </cell>
          <cell r="B365">
            <v>11</v>
          </cell>
          <cell r="C365">
            <v>14</v>
          </cell>
          <cell r="D365">
            <v>40</v>
          </cell>
          <cell r="E365" t="str">
            <v>N</v>
          </cell>
          <cell r="F365">
            <v>2.3300000000000001E-2</v>
          </cell>
        </row>
        <row r="366">
          <cell r="A366" t="str">
            <v>11.7U.40.N</v>
          </cell>
          <cell r="B366">
            <v>11</v>
          </cell>
          <cell r="C366" t="str">
            <v>7U</v>
          </cell>
          <cell r="D366">
            <v>40</v>
          </cell>
          <cell r="E366" t="str">
            <v>N</v>
          </cell>
          <cell r="F366">
            <v>2.3300000000000001E-2</v>
          </cell>
        </row>
        <row r="367">
          <cell r="A367" t="str">
            <v>11.1.50.0</v>
          </cell>
          <cell r="B367">
            <v>11</v>
          </cell>
          <cell r="C367">
            <v>1</v>
          </cell>
          <cell r="D367">
            <v>50</v>
          </cell>
          <cell r="E367">
            <v>0</v>
          </cell>
          <cell r="F367">
            <v>2.3300000000000001E-2</v>
          </cell>
        </row>
        <row r="368">
          <cell r="A368" t="str">
            <v>11.1.50.A</v>
          </cell>
          <cell r="B368">
            <v>11</v>
          </cell>
          <cell r="C368">
            <v>1</v>
          </cell>
          <cell r="D368">
            <v>50</v>
          </cell>
          <cell r="E368" t="str">
            <v>A</v>
          </cell>
          <cell r="F368">
            <v>2.3300000000000001E-2</v>
          </cell>
        </row>
        <row r="369">
          <cell r="A369" t="str">
            <v>11.1.50.N</v>
          </cell>
          <cell r="B369">
            <v>11</v>
          </cell>
          <cell r="C369">
            <v>1</v>
          </cell>
          <cell r="D369">
            <v>50</v>
          </cell>
          <cell r="E369" t="str">
            <v>N</v>
          </cell>
          <cell r="F369">
            <v>2.3300000000000001E-2</v>
          </cell>
        </row>
        <row r="370">
          <cell r="A370" t="str">
            <v>11.1.81.0</v>
          </cell>
          <cell r="B370">
            <v>11</v>
          </cell>
          <cell r="C370">
            <v>1</v>
          </cell>
          <cell r="D370">
            <v>81</v>
          </cell>
          <cell r="E370">
            <v>0</v>
          </cell>
          <cell r="F370">
            <v>0</v>
          </cell>
        </row>
        <row r="371">
          <cell r="A371" t="str">
            <v>11.1.81.A</v>
          </cell>
          <cell r="B371">
            <v>11</v>
          </cell>
          <cell r="C371">
            <v>1</v>
          </cell>
          <cell r="D371">
            <v>81</v>
          </cell>
          <cell r="E371" t="str">
            <v>A</v>
          </cell>
          <cell r="F371">
            <v>0</v>
          </cell>
        </row>
        <row r="372">
          <cell r="A372" t="str">
            <v>11.1.82.0</v>
          </cell>
          <cell r="B372">
            <v>11</v>
          </cell>
          <cell r="C372">
            <v>1</v>
          </cell>
          <cell r="D372">
            <v>82</v>
          </cell>
          <cell r="E372">
            <v>0</v>
          </cell>
          <cell r="F372">
            <v>0</v>
          </cell>
        </row>
        <row r="373">
          <cell r="A373" t="str">
            <v>11.1.82.A</v>
          </cell>
          <cell r="B373">
            <v>11</v>
          </cell>
          <cell r="C373">
            <v>1</v>
          </cell>
          <cell r="D373">
            <v>82</v>
          </cell>
          <cell r="E373" t="str">
            <v>A</v>
          </cell>
          <cell r="F373">
            <v>0</v>
          </cell>
        </row>
        <row r="374">
          <cell r="A374" t="str">
            <v>11.1.84.0</v>
          </cell>
          <cell r="B374">
            <v>11</v>
          </cell>
          <cell r="C374">
            <v>1</v>
          </cell>
          <cell r="D374">
            <v>84</v>
          </cell>
          <cell r="E374">
            <v>0</v>
          </cell>
          <cell r="F374">
            <v>0</v>
          </cell>
        </row>
        <row r="375">
          <cell r="A375" t="str">
            <v>11.1.84.A</v>
          </cell>
          <cell r="B375">
            <v>11</v>
          </cell>
          <cell r="C375">
            <v>1</v>
          </cell>
          <cell r="D375">
            <v>84</v>
          </cell>
          <cell r="E375" t="str">
            <v>A</v>
          </cell>
          <cell r="F375">
            <v>0</v>
          </cell>
        </row>
        <row r="376">
          <cell r="A376" t="str">
            <v>11.1.85.0</v>
          </cell>
          <cell r="B376">
            <v>11</v>
          </cell>
          <cell r="C376">
            <v>1</v>
          </cell>
          <cell r="D376">
            <v>85</v>
          </cell>
          <cell r="E376">
            <v>0</v>
          </cell>
          <cell r="F376">
            <v>0</v>
          </cell>
        </row>
        <row r="377">
          <cell r="A377" t="str">
            <v>11.1.85.A</v>
          </cell>
          <cell r="B377">
            <v>11</v>
          </cell>
          <cell r="C377">
            <v>1</v>
          </cell>
          <cell r="D377">
            <v>85</v>
          </cell>
          <cell r="E377" t="str">
            <v>A</v>
          </cell>
          <cell r="F377">
            <v>0</v>
          </cell>
        </row>
        <row r="378">
          <cell r="A378" t="str">
            <v>11.1.98.0</v>
          </cell>
          <cell r="B378">
            <v>11</v>
          </cell>
          <cell r="C378">
            <v>1</v>
          </cell>
          <cell r="D378">
            <v>98</v>
          </cell>
          <cell r="E378">
            <v>0</v>
          </cell>
          <cell r="F378">
            <v>0</v>
          </cell>
        </row>
        <row r="379">
          <cell r="A379" t="str">
            <v>11.1.98.A</v>
          </cell>
          <cell r="B379">
            <v>11</v>
          </cell>
          <cell r="C379">
            <v>1</v>
          </cell>
          <cell r="D379">
            <v>98</v>
          </cell>
          <cell r="E379" t="str">
            <v>A</v>
          </cell>
          <cell r="F379">
            <v>0</v>
          </cell>
        </row>
        <row r="380">
          <cell r="A380" t="str">
            <v>13.1.0.0</v>
          </cell>
          <cell r="B380">
            <v>13</v>
          </cell>
          <cell r="C380">
            <v>1</v>
          </cell>
          <cell r="D380">
            <v>0</v>
          </cell>
          <cell r="E380">
            <v>0</v>
          </cell>
          <cell r="F380">
            <v>1.3299999999999999E-2</v>
          </cell>
        </row>
        <row r="381">
          <cell r="A381" t="str">
            <v>13.3.0.0</v>
          </cell>
          <cell r="B381">
            <v>13</v>
          </cell>
          <cell r="C381">
            <v>3</v>
          </cell>
          <cell r="D381">
            <v>0</v>
          </cell>
          <cell r="E381">
            <v>0</v>
          </cell>
          <cell r="F381">
            <v>1.3299999999999999E-2</v>
          </cell>
        </row>
        <row r="382">
          <cell r="A382" t="str">
            <v>13.15.0.0</v>
          </cell>
          <cell r="B382">
            <v>13</v>
          </cell>
          <cell r="C382">
            <v>15</v>
          </cell>
          <cell r="D382">
            <v>0</v>
          </cell>
          <cell r="E382">
            <v>0</v>
          </cell>
          <cell r="F382">
            <v>1.3299999999999999E-2</v>
          </cell>
        </row>
        <row r="383">
          <cell r="A383" t="str">
            <v>13.18.0.0</v>
          </cell>
          <cell r="B383">
            <v>13</v>
          </cell>
          <cell r="C383">
            <v>18</v>
          </cell>
          <cell r="D383">
            <v>0</v>
          </cell>
          <cell r="E383">
            <v>0</v>
          </cell>
          <cell r="F383">
            <v>1.3299999999999999E-2</v>
          </cell>
        </row>
        <row r="384">
          <cell r="A384" t="str">
            <v>13.1.0.1</v>
          </cell>
          <cell r="B384">
            <v>13</v>
          </cell>
          <cell r="C384">
            <v>1</v>
          </cell>
          <cell r="D384">
            <v>0</v>
          </cell>
          <cell r="E384">
            <v>1</v>
          </cell>
          <cell r="F384">
            <v>1.3299999999999999E-2</v>
          </cell>
        </row>
        <row r="385">
          <cell r="A385" t="str">
            <v>13.1.0.2</v>
          </cell>
          <cell r="B385">
            <v>13</v>
          </cell>
          <cell r="C385">
            <v>1</v>
          </cell>
          <cell r="D385">
            <v>0</v>
          </cell>
          <cell r="E385">
            <v>2</v>
          </cell>
          <cell r="F385">
            <v>1.3299999999999999E-2</v>
          </cell>
        </row>
        <row r="386">
          <cell r="A386" t="str">
            <v>13.1.0.3</v>
          </cell>
          <cell r="B386">
            <v>13</v>
          </cell>
          <cell r="C386">
            <v>1</v>
          </cell>
          <cell r="D386">
            <v>0</v>
          </cell>
          <cell r="E386">
            <v>3</v>
          </cell>
          <cell r="F386">
            <v>1.3299999999999999E-2</v>
          </cell>
        </row>
        <row r="387">
          <cell r="A387" t="str">
            <v>13.71.0.3</v>
          </cell>
          <cell r="B387">
            <v>13</v>
          </cell>
          <cell r="C387">
            <v>71</v>
          </cell>
          <cell r="D387">
            <v>0</v>
          </cell>
          <cell r="E387">
            <v>3</v>
          </cell>
          <cell r="F387">
            <v>1.3299999999999999E-2</v>
          </cell>
        </row>
        <row r="388">
          <cell r="A388" t="str">
            <v>13.1.0.A</v>
          </cell>
          <cell r="B388">
            <v>13</v>
          </cell>
          <cell r="C388">
            <v>1</v>
          </cell>
          <cell r="D388">
            <v>0</v>
          </cell>
          <cell r="E388" t="str">
            <v>A</v>
          </cell>
          <cell r="F388">
            <v>1.3299999999999999E-2</v>
          </cell>
        </row>
        <row r="389">
          <cell r="A389" t="str">
            <v>13.3.0.A</v>
          </cell>
          <cell r="B389">
            <v>13</v>
          </cell>
          <cell r="C389">
            <v>3</v>
          </cell>
          <cell r="D389">
            <v>0</v>
          </cell>
          <cell r="E389" t="str">
            <v>A</v>
          </cell>
          <cell r="F389">
            <v>1.3299999999999999E-2</v>
          </cell>
        </row>
        <row r="390">
          <cell r="A390" t="str">
            <v>13.15.0.A</v>
          </cell>
          <cell r="B390">
            <v>13</v>
          </cell>
          <cell r="C390">
            <v>15</v>
          </cell>
          <cell r="D390">
            <v>0</v>
          </cell>
          <cell r="E390" t="str">
            <v>A</v>
          </cell>
          <cell r="F390">
            <v>1.3299999999999999E-2</v>
          </cell>
        </row>
        <row r="391">
          <cell r="A391" t="str">
            <v>13.18.0.A</v>
          </cell>
          <cell r="B391">
            <v>13</v>
          </cell>
          <cell r="C391">
            <v>18</v>
          </cell>
          <cell r="D391">
            <v>0</v>
          </cell>
          <cell r="E391" t="str">
            <v>A</v>
          </cell>
          <cell r="F391">
            <v>1.3299999999999999E-2</v>
          </cell>
        </row>
        <row r="392">
          <cell r="A392" t="str">
            <v>13.71.0.B</v>
          </cell>
          <cell r="B392">
            <v>13</v>
          </cell>
          <cell r="C392">
            <v>71</v>
          </cell>
          <cell r="D392">
            <v>0</v>
          </cell>
          <cell r="E392" t="str">
            <v>B</v>
          </cell>
          <cell r="F392">
            <v>1.3299999999999999E-2</v>
          </cell>
        </row>
        <row r="393">
          <cell r="A393" t="str">
            <v>13.1.0.I</v>
          </cell>
          <cell r="B393">
            <v>13</v>
          </cell>
          <cell r="C393">
            <v>1</v>
          </cell>
          <cell r="D393">
            <v>0</v>
          </cell>
          <cell r="E393" t="str">
            <v>I</v>
          </cell>
          <cell r="F393">
            <v>1.3299999999999999E-2</v>
          </cell>
        </row>
        <row r="394">
          <cell r="A394" t="str">
            <v>13.14.0.I</v>
          </cell>
          <cell r="B394">
            <v>13</v>
          </cell>
          <cell r="C394">
            <v>14</v>
          </cell>
          <cell r="D394">
            <v>0</v>
          </cell>
          <cell r="E394" t="str">
            <v>I</v>
          </cell>
          <cell r="F394">
            <v>1.3299999999999999E-2</v>
          </cell>
        </row>
        <row r="395">
          <cell r="A395" t="str">
            <v>13.1.0.N</v>
          </cell>
          <cell r="B395">
            <v>13</v>
          </cell>
          <cell r="C395">
            <v>1</v>
          </cell>
          <cell r="D395">
            <v>0</v>
          </cell>
          <cell r="E395" t="str">
            <v>N</v>
          </cell>
          <cell r="F395">
            <v>1.3299999999999999E-2</v>
          </cell>
        </row>
        <row r="396">
          <cell r="A396" t="str">
            <v>13.0B.0.N</v>
          </cell>
          <cell r="B396">
            <v>13</v>
          </cell>
          <cell r="C396" t="str">
            <v>0B</v>
          </cell>
          <cell r="D396">
            <v>0</v>
          </cell>
          <cell r="E396" t="str">
            <v>N</v>
          </cell>
          <cell r="F396">
            <v>1.3299999999999999E-2</v>
          </cell>
        </row>
        <row r="397">
          <cell r="A397" t="str">
            <v>13.0E.0.N</v>
          </cell>
          <cell r="B397">
            <v>13</v>
          </cell>
          <cell r="C397" t="str">
            <v>0E</v>
          </cell>
          <cell r="D397">
            <v>0</v>
          </cell>
          <cell r="E397" t="str">
            <v>N</v>
          </cell>
          <cell r="F397">
            <v>1.3299999999999999E-2</v>
          </cell>
        </row>
        <row r="398">
          <cell r="A398" t="str">
            <v>13.0M.0.N</v>
          </cell>
          <cell r="B398">
            <v>13</v>
          </cell>
          <cell r="C398" t="str">
            <v>0M</v>
          </cell>
          <cell r="D398">
            <v>0</v>
          </cell>
          <cell r="E398" t="str">
            <v>N</v>
          </cell>
          <cell r="F398">
            <v>1.3299999999999999E-2</v>
          </cell>
        </row>
        <row r="399">
          <cell r="A399" t="str">
            <v>13.14.0.N</v>
          </cell>
          <cell r="B399">
            <v>13</v>
          </cell>
          <cell r="C399">
            <v>14</v>
          </cell>
          <cell r="D399">
            <v>0</v>
          </cell>
          <cell r="E399" t="str">
            <v>N</v>
          </cell>
          <cell r="F399">
            <v>1.3299999999999999E-2</v>
          </cell>
        </row>
        <row r="400">
          <cell r="A400" t="str">
            <v>13.18.0.N</v>
          </cell>
          <cell r="B400">
            <v>13</v>
          </cell>
          <cell r="C400">
            <v>18</v>
          </cell>
          <cell r="D400">
            <v>0</v>
          </cell>
          <cell r="E400" t="str">
            <v>N</v>
          </cell>
          <cell r="F400">
            <v>1.3299999999999999E-2</v>
          </cell>
        </row>
        <row r="401">
          <cell r="A401" t="str">
            <v>13.7P.0.N</v>
          </cell>
          <cell r="B401">
            <v>13</v>
          </cell>
          <cell r="C401" t="str">
            <v>7P</v>
          </cell>
          <cell r="D401">
            <v>0</v>
          </cell>
          <cell r="E401" t="str">
            <v>N</v>
          </cell>
          <cell r="F401">
            <v>1.3299999999999999E-2</v>
          </cell>
        </row>
        <row r="402">
          <cell r="A402" t="str">
            <v>13.7U.0.N</v>
          </cell>
          <cell r="B402">
            <v>13</v>
          </cell>
          <cell r="C402" t="str">
            <v>7U</v>
          </cell>
          <cell r="D402">
            <v>0</v>
          </cell>
          <cell r="E402" t="str">
            <v>N</v>
          </cell>
          <cell r="F402">
            <v>1.3299999999999999E-2</v>
          </cell>
        </row>
        <row r="403">
          <cell r="A403" t="str">
            <v>13.1.98.0</v>
          </cell>
          <cell r="B403">
            <v>13</v>
          </cell>
          <cell r="C403">
            <v>1</v>
          </cell>
          <cell r="D403">
            <v>98</v>
          </cell>
          <cell r="E403">
            <v>0</v>
          </cell>
          <cell r="F403">
            <v>0</v>
          </cell>
        </row>
        <row r="404">
          <cell r="A404" t="str">
            <v>13.1.98.A</v>
          </cell>
          <cell r="B404">
            <v>13</v>
          </cell>
          <cell r="C404">
            <v>1</v>
          </cell>
          <cell r="D404">
            <v>98</v>
          </cell>
          <cell r="E404" t="str">
            <v>A</v>
          </cell>
          <cell r="F404">
            <v>0</v>
          </cell>
        </row>
        <row r="405">
          <cell r="A405" t="str">
            <v>16.1.1X.0</v>
          </cell>
          <cell r="B405">
            <v>16</v>
          </cell>
          <cell r="C405">
            <v>1</v>
          </cell>
          <cell r="D405" t="str">
            <v>1X</v>
          </cell>
          <cell r="E405">
            <v>0</v>
          </cell>
          <cell r="F405">
            <v>2.63E-2</v>
          </cell>
        </row>
        <row r="406">
          <cell r="A406" t="str">
            <v>16.3.1X.0</v>
          </cell>
          <cell r="B406">
            <v>16</v>
          </cell>
          <cell r="C406">
            <v>3</v>
          </cell>
          <cell r="D406" t="str">
            <v>1X</v>
          </cell>
          <cell r="E406">
            <v>0</v>
          </cell>
          <cell r="F406">
            <v>2.63E-2</v>
          </cell>
        </row>
        <row r="407">
          <cell r="A407" t="str">
            <v>16.12.1X.0</v>
          </cell>
          <cell r="B407">
            <v>16</v>
          </cell>
          <cell r="C407">
            <v>12</v>
          </cell>
          <cell r="D407" t="str">
            <v>1X</v>
          </cell>
          <cell r="E407">
            <v>0</v>
          </cell>
          <cell r="F407">
            <v>2.63E-2</v>
          </cell>
        </row>
        <row r="408">
          <cell r="A408" t="str">
            <v>16.1.1X.1</v>
          </cell>
          <cell r="B408">
            <v>16</v>
          </cell>
          <cell r="C408">
            <v>1</v>
          </cell>
          <cell r="D408" t="str">
            <v>1X</v>
          </cell>
          <cell r="E408">
            <v>1</v>
          </cell>
          <cell r="F408">
            <v>2.63E-2</v>
          </cell>
        </row>
        <row r="409">
          <cell r="A409" t="str">
            <v>16.1.1X.2</v>
          </cell>
          <cell r="B409">
            <v>16</v>
          </cell>
          <cell r="C409">
            <v>1</v>
          </cell>
          <cell r="D409" t="str">
            <v>1X</v>
          </cell>
          <cell r="E409">
            <v>2</v>
          </cell>
          <cell r="F409">
            <v>2.63E-2</v>
          </cell>
        </row>
        <row r="410">
          <cell r="A410" t="str">
            <v>16.1.1X.3</v>
          </cell>
          <cell r="B410">
            <v>16</v>
          </cell>
          <cell r="C410">
            <v>1</v>
          </cell>
          <cell r="D410" t="str">
            <v>1X</v>
          </cell>
          <cell r="E410">
            <v>3</v>
          </cell>
          <cell r="F410">
            <v>2.63E-2</v>
          </cell>
        </row>
        <row r="411">
          <cell r="A411" t="str">
            <v>16.71.1X.3</v>
          </cell>
          <cell r="B411">
            <v>16</v>
          </cell>
          <cell r="C411">
            <v>71</v>
          </cell>
          <cell r="D411" t="str">
            <v>1X</v>
          </cell>
          <cell r="E411">
            <v>3</v>
          </cell>
          <cell r="F411">
            <v>2.63E-2</v>
          </cell>
        </row>
        <row r="412">
          <cell r="A412" t="str">
            <v>16.73.1X.3</v>
          </cell>
          <cell r="B412">
            <v>16</v>
          </cell>
          <cell r="C412">
            <v>73</v>
          </cell>
          <cell r="D412" t="str">
            <v>1X</v>
          </cell>
          <cell r="E412">
            <v>3</v>
          </cell>
          <cell r="F412">
            <v>2.63E-2</v>
          </cell>
        </row>
        <row r="413">
          <cell r="A413" t="str">
            <v>16.1.1X.A</v>
          </cell>
          <cell r="B413">
            <v>16</v>
          </cell>
          <cell r="C413">
            <v>1</v>
          </cell>
          <cell r="D413" t="str">
            <v>1X</v>
          </cell>
          <cell r="E413" t="str">
            <v>A</v>
          </cell>
          <cell r="F413">
            <v>2.63E-2</v>
          </cell>
        </row>
        <row r="414">
          <cell r="A414" t="str">
            <v>16.3.1X.A</v>
          </cell>
          <cell r="B414">
            <v>16</v>
          </cell>
          <cell r="C414">
            <v>3</v>
          </cell>
          <cell r="D414" t="str">
            <v>1X</v>
          </cell>
          <cell r="E414" t="str">
            <v>A</v>
          </cell>
          <cell r="F414">
            <v>2.63E-2</v>
          </cell>
        </row>
        <row r="415">
          <cell r="A415" t="str">
            <v>16.71.1X.B</v>
          </cell>
          <cell r="B415">
            <v>16</v>
          </cell>
          <cell r="C415">
            <v>71</v>
          </cell>
          <cell r="D415" t="str">
            <v>1X</v>
          </cell>
          <cell r="E415" t="str">
            <v>B</v>
          </cell>
          <cell r="F415">
            <v>2.63E-2</v>
          </cell>
        </row>
        <row r="416">
          <cell r="A416" t="str">
            <v>16.73.1X.B</v>
          </cell>
          <cell r="B416">
            <v>16</v>
          </cell>
          <cell r="C416">
            <v>73</v>
          </cell>
          <cell r="D416" t="str">
            <v>1X</v>
          </cell>
          <cell r="E416" t="str">
            <v>B</v>
          </cell>
          <cell r="F416">
            <v>2.63E-2</v>
          </cell>
        </row>
        <row r="417">
          <cell r="A417" t="str">
            <v>16.1.1X.I</v>
          </cell>
          <cell r="B417">
            <v>16</v>
          </cell>
          <cell r="C417">
            <v>1</v>
          </cell>
          <cell r="D417" t="str">
            <v>1X</v>
          </cell>
          <cell r="E417" t="str">
            <v>I</v>
          </cell>
          <cell r="F417">
            <v>2.63E-2</v>
          </cell>
        </row>
        <row r="418">
          <cell r="A418" t="str">
            <v>16.14.1X.I</v>
          </cell>
          <cell r="B418">
            <v>16</v>
          </cell>
          <cell r="C418">
            <v>14</v>
          </cell>
          <cell r="D418" t="str">
            <v>1X</v>
          </cell>
          <cell r="E418" t="str">
            <v>I</v>
          </cell>
          <cell r="F418">
            <v>2.63E-2</v>
          </cell>
        </row>
        <row r="419">
          <cell r="A419" t="str">
            <v>16.1.1X.N</v>
          </cell>
          <cell r="B419">
            <v>16</v>
          </cell>
          <cell r="C419">
            <v>1</v>
          </cell>
          <cell r="D419" t="str">
            <v>1X</v>
          </cell>
          <cell r="E419" t="str">
            <v>N</v>
          </cell>
          <cell r="F419">
            <v>2.63E-2</v>
          </cell>
        </row>
        <row r="420">
          <cell r="A420" t="str">
            <v>16.0B.1X.N</v>
          </cell>
          <cell r="B420">
            <v>16</v>
          </cell>
          <cell r="C420" t="str">
            <v>0B</v>
          </cell>
          <cell r="D420" t="str">
            <v>1X</v>
          </cell>
          <cell r="E420" t="str">
            <v>N</v>
          </cell>
          <cell r="F420">
            <v>2.63E-2</v>
          </cell>
        </row>
        <row r="421">
          <cell r="A421" t="str">
            <v>16.0E.1X.N</v>
          </cell>
          <cell r="B421">
            <v>16</v>
          </cell>
          <cell r="C421" t="str">
            <v>0E</v>
          </cell>
          <cell r="D421" t="str">
            <v>1X</v>
          </cell>
          <cell r="E421" t="str">
            <v>N</v>
          </cell>
          <cell r="F421">
            <v>2.63E-2</v>
          </cell>
        </row>
        <row r="422">
          <cell r="A422" t="str">
            <v>16.0M.1X.N</v>
          </cell>
          <cell r="B422">
            <v>16</v>
          </cell>
          <cell r="C422" t="str">
            <v>0M</v>
          </cell>
          <cell r="D422" t="str">
            <v>1X</v>
          </cell>
          <cell r="E422" t="str">
            <v>N</v>
          </cell>
          <cell r="F422">
            <v>2.63E-2</v>
          </cell>
        </row>
        <row r="423">
          <cell r="A423" t="str">
            <v>16.12.1X.N</v>
          </cell>
          <cell r="B423">
            <v>16</v>
          </cell>
          <cell r="C423">
            <v>12</v>
          </cell>
          <cell r="D423" t="str">
            <v>1X</v>
          </cell>
          <cell r="E423" t="str">
            <v>N</v>
          </cell>
          <cell r="F423">
            <v>2.63E-2</v>
          </cell>
        </row>
        <row r="424">
          <cell r="A424" t="str">
            <v>16.27.1X.N</v>
          </cell>
          <cell r="B424">
            <v>16</v>
          </cell>
          <cell r="C424">
            <v>27</v>
          </cell>
          <cell r="D424" t="str">
            <v>1X</v>
          </cell>
          <cell r="E424" t="str">
            <v>N</v>
          </cell>
          <cell r="F424">
            <v>2.63E-2</v>
          </cell>
        </row>
        <row r="425">
          <cell r="A425" t="str">
            <v>16.72.1X.N</v>
          </cell>
          <cell r="B425">
            <v>16</v>
          </cell>
          <cell r="C425">
            <v>72</v>
          </cell>
          <cell r="D425" t="str">
            <v>1X</v>
          </cell>
          <cell r="E425" t="str">
            <v>N</v>
          </cell>
          <cell r="F425">
            <v>2.63E-2</v>
          </cell>
        </row>
        <row r="426">
          <cell r="A426" t="str">
            <v>16.7P.1X.N</v>
          </cell>
          <cell r="B426">
            <v>16</v>
          </cell>
          <cell r="C426" t="str">
            <v>7P</v>
          </cell>
          <cell r="D426" t="str">
            <v>1X</v>
          </cell>
          <cell r="E426" t="str">
            <v>N</v>
          </cell>
          <cell r="F426">
            <v>2.63E-2</v>
          </cell>
        </row>
        <row r="427">
          <cell r="A427" t="str">
            <v>16.7U.1X.N</v>
          </cell>
          <cell r="B427">
            <v>16</v>
          </cell>
          <cell r="C427" t="str">
            <v>7U</v>
          </cell>
          <cell r="D427" t="str">
            <v>1X</v>
          </cell>
          <cell r="E427" t="str">
            <v>N</v>
          </cell>
          <cell r="F427">
            <v>2.63E-2</v>
          </cell>
        </row>
        <row r="428">
          <cell r="A428" t="str">
            <v>16.1.2X.0</v>
          </cell>
          <cell r="B428">
            <v>16</v>
          </cell>
          <cell r="C428">
            <v>1</v>
          </cell>
          <cell r="D428" t="str">
            <v>2X</v>
          </cell>
          <cell r="E428">
            <v>0</v>
          </cell>
          <cell r="F428">
            <v>2.63E-2</v>
          </cell>
        </row>
        <row r="429">
          <cell r="A429" t="str">
            <v>16.1.2X.3</v>
          </cell>
          <cell r="B429">
            <v>16</v>
          </cell>
          <cell r="C429">
            <v>1</v>
          </cell>
          <cell r="D429" t="str">
            <v>2X</v>
          </cell>
          <cell r="E429">
            <v>3</v>
          </cell>
          <cell r="F429">
            <v>2.63E-2</v>
          </cell>
        </row>
        <row r="430">
          <cell r="A430" t="str">
            <v>16.71.2X.3</v>
          </cell>
          <cell r="B430">
            <v>16</v>
          </cell>
          <cell r="C430">
            <v>71</v>
          </cell>
          <cell r="D430" t="str">
            <v>2X</v>
          </cell>
          <cell r="E430">
            <v>3</v>
          </cell>
          <cell r="F430">
            <v>2.63E-2</v>
          </cell>
        </row>
        <row r="431">
          <cell r="A431" t="str">
            <v>16.1.2X.A</v>
          </cell>
          <cell r="B431">
            <v>16</v>
          </cell>
          <cell r="C431">
            <v>1</v>
          </cell>
          <cell r="D431" t="str">
            <v>2X</v>
          </cell>
          <cell r="E431" t="str">
            <v>A</v>
          </cell>
          <cell r="F431">
            <v>2.63E-2</v>
          </cell>
        </row>
        <row r="432">
          <cell r="A432" t="str">
            <v>16.71.2X.B</v>
          </cell>
          <cell r="B432">
            <v>16</v>
          </cell>
          <cell r="C432">
            <v>71</v>
          </cell>
          <cell r="D432" t="str">
            <v>2X</v>
          </cell>
          <cell r="E432" t="str">
            <v>B</v>
          </cell>
          <cell r="F432">
            <v>2.63E-2</v>
          </cell>
        </row>
        <row r="433">
          <cell r="A433" t="str">
            <v>16.1.2X.N</v>
          </cell>
          <cell r="B433">
            <v>16</v>
          </cell>
          <cell r="C433">
            <v>1</v>
          </cell>
          <cell r="D433" t="str">
            <v>2X</v>
          </cell>
          <cell r="E433" t="str">
            <v>N</v>
          </cell>
          <cell r="F433">
            <v>2.63E-2</v>
          </cell>
        </row>
        <row r="434">
          <cell r="A434" t="str">
            <v>16.1.3X.0</v>
          </cell>
          <cell r="B434">
            <v>16</v>
          </cell>
          <cell r="C434">
            <v>1</v>
          </cell>
          <cell r="D434" t="str">
            <v>3X</v>
          </cell>
          <cell r="E434">
            <v>0</v>
          </cell>
          <cell r="F434">
            <v>0.1</v>
          </cell>
        </row>
        <row r="435">
          <cell r="A435" t="str">
            <v>16.1.3X.A</v>
          </cell>
          <cell r="B435">
            <v>16</v>
          </cell>
          <cell r="C435">
            <v>1</v>
          </cell>
          <cell r="D435" t="str">
            <v>3X</v>
          </cell>
          <cell r="E435" t="str">
            <v>A</v>
          </cell>
          <cell r="F435">
            <v>0.1</v>
          </cell>
        </row>
        <row r="436">
          <cell r="A436" t="str">
            <v>16.1.3X.N</v>
          </cell>
          <cell r="B436">
            <v>16</v>
          </cell>
          <cell r="C436">
            <v>1</v>
          </cell>
          <cell r="D436" t="str">
            <v>3X</v>
          </cell>
          <cell r="E436" t="str">
            <v>N</v>
          </cell>
          <cell r="F436">
            <v>0.1</v>
          </cell>
        </row>
        <row r="437">
          <cell r="A437" t="str">
            <v>16.27.3X.N</v>
          </cell>
          <cell r="B437">
            <v>16</v>
          </cell>
          <cell r="C437">
            <v>27</v>
          </cell>
          <cell r="D437" t="str">
            <v>3X</v>
          </cell>
          <cell r="E437" t="str">
            <v>N</v>
          </cell>
          <cell r="F437">
            <v>0.1</v>
          </cell>
        </row>
        <row r="438">
          <cell r="A438" t="str">
            <v>16.72.3X.N</v>
          </cell>
          <cell r="B438">
            <v>16</v>
          </cell>
          <cell r="C438">
            <v>72</v>
          </cell>
          <cell r="D438" t="str">
            <v>3X</v>
          </cell>
          <cell r="E438" t="str">
            <v>N</v>
          </cell>
          <cell r="F438">
            <v>0.1</v>
          </cell>
        </row>
        <row r="439">
          <cell r="A439" t="str">
            <v>16.7U.3X.N</v>
          </cell>
          <cell r="B439">
            <v>16</v>
          </cell>
          <cell r="C439" t="str">
            <v>7U</v>
          </cell>
          <cell r="D439" t="str">
            <v>3X</v>
          </cell>
          <cell r="E439" t="str">
            <v>N</v>
          </cell>
          <cell r="F439">
            <v>0.1</v>
          </cell>
        </row>
        <row r="440">
          <cell r="A440" t="str">
            <v>16.1.9X.0</v>
          </cell>
          <cell r="B440">
            <v>16</v>
          </cell>
          <cell r="C440">
            <v>1</v>
          </cell>
          <cell r="D440" t="str">
            <v>9X</v>
          </cell>
          <cell r="E440">
            <v>0</v>
          </cell>
          <cell r="F440">
            <v>0</v>
          </cell>
        </row>
        <row r="441">
          <cell r="A441" t="str">
            <v>17.1.1X.0</v>
          </cell>
          <cell r="B441">
            <v>17</v>
          </cell>
          <cell r="C441">
            <v>1</v>
          </cell>
          <cell r="D441" t="str">
            <v>1X</v>
          </cell>
          <cell r="E441">
            <v>0</v>
          </cell>
          <cell r="F441">
            <v>3.6999999999999998E-2</v>
          </cell>
        </row>
        <row r="442">
          <cell r="A442" t="str">
            <v>17.3.1X.0</v>
          </cell>
          <cell r="B442">
            <v>17</v>
          </cell>
          <cell r="C442">
            <v>3</v>
          </cell>
          <cell r="D442" t="str">
            <v>1X</v>
          </cell>
          <cell r="E442">
            <v>0</v>
          </cell>
          <cell r="F442">
            <v>3.6999999999999998E-2</v>
          </cell>
        </row>
        <row r="443">
          <cell r="A443" t="str">
            <v>17.1.1X.1</v>
          </cell>
          <cell r="B443">
            <v>17</v>
          </cell>
          <cell r="C443">
            <v>1</v>
          </cell>
          <cell r="D443" t="str">
            <v>1X</v>
          </cell>
          <cell r="E443">
            <v>1</v>
          </cell>
          <cell r="F443">
            <v>3.6999999999999998E-2</v>
          </cell>
        </row>
        <row r="444">
          <cell r="A444" t="str">
            <v>17.1.1X.A</v>
          </cell>
          <cell r="B444">
            <v>17</v>
          </cell>
          <cell r="C444">
            <v>1</v>
          </cell>
          <cell r="D444" t="str">
            <v>1X</v>
          </cell>
          <cell r="E444" t="str">
            <v>A</v>
          </cell>
          <cell r="F444">
            <v>3.6999999999999998E-2</v>
          </cell>
        </row>
        <row r="445">
          <cell r="A445" t="str">
            <v>17.3.1X.A</v>
          </cell>
          <cell r="B445">
            <v>17</v>
          </cell>
          <cell r="C445">
            <v>3</v>
          </cell>
          <cell r="D445" t="str">
            <v>1X</v>
          </cell>
          <cell r="E445" t="str">
            <v>A</v>
          </cell>
          <cell r="F445">
            <v>3.6999999999999998E-2</v>
          </cell>
        </row>
        <row r="446">
          <cell r="A446" t="str">
            <v>17.1.1X.I</v>
          </cell>
          <cell r="B446">
            <v>17</v>
          </cell>
          <cell r="C446">
            <v>1</v>
          </cell>
          <cell r="D446" t="str">
            <v>1X</v>
          </cell>
          <cell r="E446" t="str">
            <v>I</v>
          </cell>
          <cell r="F446">
            <v>3.6999999999999998E-2</v>
          </cell>
        </row>
        <row r="447">
          <cell r="A447" t="str">
            <v>17.1.1X.N</v>
          </cell>
          <cell r="B447">
            <v>17</v>
          </cell>
          <cell r="C447">
            <v>1</v>
          </cell>
          <cell r="D447" t="str">
            <v>1X</v>
          </cell>
          <cell r="E447" t="str">
            <v>N</v>
          </cell>
          <cell r="F447">
            <v>3.6999999999999998E-2</v>
          </cell>
        </row>
        <row r="448">
          <cell r="A448" t="str">
            <v>17.0B.1X.N</v>
          </cell>
          <cell r="B448">
            <v>17</v>
          </cell>
          <cell r="C448" t="str">
            <v>0B</v>
          </cell>
          <cell r="D448" t="str">
            <v>1X</v>
          </cell>
          <cell r="E448" t="str">
            <v>N</v>
          </cell>
          <cell r="F448">
            <v>3.6999999999999998E-2</v>
          </cell>
        </row>
        <row r="449">
          <cell r="A449" t="str">
            <v>17.0E.1X.N</v>
          </cell>
          <cell r="B449">
            <v>17</v>
          </cell>
          <cell r="C449" t="str">
            <v>0E</v>
          </cell>
          <cell r="D449" t="str">
            <v>1X</v>
          </cell>
          <cell r="E449" t="str">
            <v>N</v>
          </cell>
          <cell r="F449">
            <v>3.6999999999999998E-2</v>
          </cell>
        </row>
        <row r="450">
          <cell r="A450" t="str">
            <v>17.0M.1X.N</v>
          </cell>
          <cell r="B450">
            <v>17</v>
          </cell>
          <cell r="C450" t="str">
            <v>0M</v>
          </cell>
          <cell r="D450" t="str">
            <v>1X</v>
          </cell>
          <cell r="E450" t="str">
            <v>N</v>
          </cell>
          <cell r="F450">
            <v>3.6999999999999998E-2</v>
          </cell>
        </row>
        <row r="451">
          <cell r="A451" t="str">
            <v>17.7P.1X.N</v>
          </cell>
          <cell r="B451">
            <v>17</v>
          </cell>
          <cell r="C451" t="str">
            <v>7P</v>
          </cell>
          <cell r="D451" t="str">
            <v>1X</v>
          </cell>
          <cell r="E451" t="str">
            <v>N</v>
          </cell>
          <cell r="F451">
            <v>3.6999999999999998E-2</v>
          </cell>
        </row>
        <row r="452">
          <cell r="A452" t="str">
            <v>17.7U.1X.N</v>
          </cell>
          <cell r="B452">
            <v>17</v>
          </cell>
          <cell r="C452" t="str">
            <v>7U</v>
          </cell>
          <cell r="D452" t="str">
            <v>1X</v>
          </cell>
          <cell r="E452" t="str">
            <v>N</v>
          </cell>
          <cell r="F452">
            <v>3.6999999999999998E-2</v>
          </cell>
        </row>
        <row r="453">
          <cell r="A453" t="str">
            <v>17.1.2X.N</v>
          </cell>
          <cell r="B453">
            <v>17</v>
          </cell>
          <cell r="C453">
            <v>1</v>
          </cell>
          <cell r="D453" t="str">
            <v>2X</v>
          </cell>
          <cell r="E453" t="str">
            <v>N</v>
          </cell>
          <cell r="F453">
            <v>2.5000000000000001E-2</v>
          </cell>
        </row>
        <row r="454">
          <cell r="A454" t="str">
            <v>17.1.3X.0</v>
          </cell>
          <cell r="B454">
            <v>17</v>
          </cell>
          <cell r="C454">
            <v>1</v>
          </cell>
          <cell r="D454" t="str">
            <v>3X</v>
          </cell>
          <cell r="E454">
            <v>0</v>
          </cell>
          <cell r="F454">
            <v>3.6999999999999998E-2</v>
          </cell>
        </row>
        <row r="455">
          <cell r="A455" t="str">
            <v>17.1.3X.A</v>
          </cell>
          <cell r="B455">
            <v>17</v>
          </cell>
          <cell r="C455">
            <v>1</v>
          </cell>
          <cell r="D455" t="str">
            <v>3X</v>
          </cell>
          <cell r="E455" t="str">
            <v>A</v>
          </cell>
          <cell r="F455">
            <v>3.6999999999999998E-2</v>
          </cell>
        </row>
        <row r="456">
          <cell r="A456" t="str">
            <v>17.1.9X.0</v>
          </cell>
          <cell r="B456">
            <v>17</v>
          </cell>
          <cell r="C456">
            <v>1</v>
          </cell>
          <cell r="D456" t="str">
            <v>9X</v>
          </cell>
          <cell r="E456">
            <v>0</v>
          </cell>
          <cell r="F456">
            <v>0</v>
          </cell>
        </row>
        <row r="457">
          <cell r="A457" t="str">
            <v>17.1.9X.A</v>
          </cell>
          <cell r="B457">
            <v>17</v>
          </cell>
          <cell r="C457">
            <v>1</v>
          </cell>
          <cell r="D457" t="str">
            <v>9X</v>
          </cell>
          <cell r="E457" t="str">
            <v>A</v>
          </cell>
          <cell r="F457">
            <v>0</v>
          </cell>
        </row>
        <row r="458">
          <cell r="A458" t="str">
            <v>18.1.0.0</v>
          </cell>
          <cell r="B458">
            <v>18</v>
          </cell>
          <cell r="C458">
            <v>1</v>
          </cell>
          <cell r="D458">
            <v>0</v>
          </cell>
          <cell r="E458">
            <v>0</v>
          </cell>
          <cell r="F458">
            <v>2.5000000000000001E-2</v>
          </cell>
        </row>
        <row r="459">
          <cell r="A459" t="str">
            <v>18.3.0.0</v>
          </cell>
          <cell r="B459">
            <v>18</v>
          </cell>
          <cell r="C459">
            <v>3</v>
          </cell>
          <cell r="D459">
            <v>0</v>
          </cell>
          <cell r="E459">
            <v>0</v>
          </cell>
          <cell r="F459">
            <v>2.5000000000000001E-2</v>
          </cell>
        </row>
        <row r="460">
          <cell r="A460" t="str">
            <v>18.12.0.0</v>
          </cell>
          <cell r="B460">
            <v>18</v>
          </cell>
          <cell r="C460">
            <v>12</v>
          </cell>
          <cell r="D460">
            <v>0</v>
          </cell>
          <cell r="E460">
            <v>0</v>
          </cell>
          <cell r="F460">
            <v>2.5000000000000001E-2</v>
          </cell>
        </row>
        <row r="461">
          <cell r="A461" t="str">
            <v>18.7P.0.0</v>
          </cell>
          <cell r="B461">
            <v>18</v>
          </cell>
          <cell r="C461" t="str">
            <v>7P</v>
          </cell>
          <cell r="D461">
            <v>0</v>
          </cell>
          <cell r="E461">
            <v>0</v>
          </cell>
          <cell r="F461">
            <v>2.5000000000000001E-2</v>
          </cell>
        </row>
        <row r="462">
          <cell r="A462" t="str">
            <v>18.1.0.1</v>
          </cell>
          <cell r="B462">
            <v>18</v>
          </cell>
          <cell r="C462">
            <v>1</v>
          </cell>
          <cell r="D462">
            <v>0</v>
          </cell>
          <cell r="E462">
            <v>1</v>
          </cell>
          <cell r="F462">
            <v>2.5000000000000001E-2</v>
          </cell>
        </row>
        <row r="463">
          <cell r="A463" t="str">
            <v>18.1.0.2</v>
          </cell>
          <cell r="B463">
            <v>18</v>
          </cell>
          <cell r="C463">
            <v>1</v>
          </cell>
          <cell r="D463">
            <v>0</v>
          </cell>
          <cell r="E463">
            <v>2</v>
          </cell>
          <cell r="F463">
            <v>2.5000000000000001E-2</v>
          </cell>
        </row>
        <row r="464">
          <cell r="A464" t="str">
            <v>18.1.0.3</v>
          </cell>
          <cell r="B464">
            <v>18</v>
          </cell>
          <cell r="C464">
            <v>1</v>
          </cell>
          <cell r="D464">
            <v>0</v>
          </cell>
          <cell r="E464">
            <v>3</v>
          </cell>
          <cell r="F464">
            <v>2.5000000000000001E-2</v>
          </cell>
        </row>
        <row r="465">
          <cell r="A465" t="str">
            <v>18.71.0.3</v>
          </cell>
          <cell r="B465">
            <v>18</v>
          </cell>
          <cell r="C465">
            <v>71</v>
          </cell>
          <cell r="D465">
            <v>0</v>
          </cell>
          <cell r="E465">
            <v>3</v>
          </cell>
          <cell r="F465">
            <v>2.5000000000000001E-2</v>
          </cell>
        </row>
        <row r="466">
          <cell r="A466" t="str">
            <v>18.1.0.A</v>
          </cell>
          <cell r="B466">
            <v>18</v>
          </cell>
          <cell r="C466">
            <v>1</v>
          </cell>
          <cell r="D466">
            <v>0</v>
          </cell>
          <cell r="E466" t="str">
            <v>A</v>
          </cell>
          <cell r="F466">
            <v>2.5000000000000001E-2</v>
          </cell>
        </row>
        <row r="467">
          <cell r="A467" t="str">
            <v>18.3.0.A</v>
          </cell>
          <cell r="B467">
            <v>18</v>
          </cell>
          <cell r="C467">
            <v>3</v>
          </cell>
          <cell r="D467">
            <v>0</v>
          </cell>
          <cell r="E467" t="str">
            <v>A</v>
          </cell>
          <cell r="F467">
            <v>2.5000000000000001E-2</v>
          </cell>
        </row>
        <row r="468">
          <cell r="A468" t="str">
            <v>18.71.0.B</v>
          </cell>
          <cell r="B468">
            <v>18</v>
          </cell>
          <cell r="C468">
            <v>71</v>
          </cell>
          <cell r="D468">
            <v>0</v>
          </cell>
          <cell r="E468" t="str">
            <v>B</v>
          </cell>
          <cell r="F468">
            <v>2.5000000000000001E-2</v>
          </cell>
        </row>
        <row r="469">
          <cell r="A469" t="str">
            <v>18.1.0.I</v>
          </cell>
          <cell r="B469">
            <v>18</v>
          </cell>
          <cell r="C469">
            <v>1</v>
          </cell>
          <cell r="D469">
            <v>0</v>
          </cell>
          <cell r="E469" t="str">
            <v>I</v>
          </cell>
          <cell r="F469">
            <v>2.5000000000000001E-2</v>
          </cell>
        </row>
        <row r="470">
          <cell r="A470" t="str">
            <v>18.1.0.N</v>
          </cell>
          <cell r="B470">
            <v>18</v>
          </cell>
          <cell r="C470">
            <v>1</v>
          </cell>
          <cell r="D470">
            <v>0</v>
          </cell>
          <cell r="E470" t="str">
            <v>N</v>
          </cell>
          <cell r="F470">
            <v>2.5000000000000001E-2</v>
          </cell>
        </row>
        <row r="471">
          <cell r="A471" t="str">
            <v>18.7U.0.N</v>
          </cell>
          <cell r="B471">
            <v>18</v>
          </cell>
          <cell r="C471" t="str">
            <v>7U</v>
          </cell>
          <cell r="D471">
            <v>0</v>
          </cell>
          <cell r="E471" t="str">
            <v>N</v>
          </cell>
          <cell r="F471">
            <v>2.5000000000000001E-2</v>
          </cell>
        </row>
        <row r="472">
          <cell r="A472" t="str">
            <v>18.1.98.0</v>
          </cell>
          <cell r="B472">
            <v>18</v>
          </cell>
          <cell r="C472">
            <v>1</v>
          </cell>
          <cell r="D472">
            <v>98</v>
          </cell>
          <cell r="E472">
            <v>0</v>
          </cell>
          <cell r="F472">
            <v>0</v>
          </cell>
        </row>
        <row r="473">
          <cell r="A473" t="str">
            <v>18.1.98.A</v>
          </cell>
          <cell r="B473">
            <v>18</v>
          </cell>
          <cell r="C473">
            <v>1</v>
          </cell>
          <cell r="D473">
            <v>98</v>
          </cell>
          <cell r="E473" t="str">
            <v>A</v>
          </cell>
          <cell r="F473">
            <v>0</v>
          </cell>
        </row>
        <row r="474">
          <cell r="A474" t="str">
            <v>19.1.0.0</v>
          </cell>
          <cell r="B474">
            <v>19</v>
          </cell>
          <cell r="C474">
            <v>1</v>
          </cell>
          <cell r="D474">
            <v>0</v>
          </cell>
          <cell r="E474">
            <v>0</v>
          </cell>
          <cell r="F474">
            <v>3.3300000000000003E-2</v>
          </cell>
        </row>
        <row r="475">
          <cell r="A475" t="str">
            <v>19.1.0.1</v>
          </cell>
          <cell r="B475">
            <v>19</v>
          </cell>
          <cell r="C475">
            <v>1</v>
          </cell>
          <cell r="D475">
            <v>0</v>
          </cell>
          <cell r="E475">
            <v>1</v>
          </cell>
          <cell r="F475">
            <v>3.3300000000000003E-2</v>
          </cell>
        </row>
        <row r="476">
          <cell r="A476" t="str">
            <v>19.1.0.2</v>
          </cell>
          <cell r="B476">
            <v>19</v>
          </cell>
          <cell r="C476">
            <v>1</v>
          </cell>
          <cell r="D476">
            <v>0</v>
          </cell>
          <cell r="E476">
            <v>2</v>
          </cell>
          <cell r="F476">
            <v>3.3300000000000003E-2</v>
          </cell>
        </row>
        <row r="477">
          <cell r="A477" t="str">
            <v>19.1.0.3</v>
          </cell>
          <cell r="B477">
            <v>19</v>
          </cell>
          <cell r="C477">
            <v>1</v>
          </cell>
          <cell r="D477">
            <v>0</v>
          </cell>
          <cell r="E477">
            <v>3</v>
          </cell>
          <cell r="F477">
            <v>3.3300000000000003E-2</v>
          </cell>
        </row>
        <row r="478">
          <cell r="A478" t="str">
            <v>19.71.0.3</v>
          </cell>
          <cell r="B478">
            <v>19</v>
          </cell>
          <cell r="C478">
            <v>71</v>
          </cell>
          <cell r="D478">
            <v>0</v>
          </cell>
          <cell r="E478">
            <v>3</v>
          </cell>
          <cell r="F478">
            <v>3.3300000000000003E-2</v>
          </cell>
        </row>
        <row r="479">
          <cell r="A479" t="str">
            <v>19.1.0.A</v>
          </cell>
          <cell r="B479">
            <v>19</v>
          </cell>
          <cell r="C479">
            <v>1</v>
          </cell>
          <cell r="D479">
            <v>0</v>
          </cell>
          <cell r="E479" t="str">
            <v>A</v>
          </cell>
          <cell r="F479">
            <v>3.3300000000000003E-2</v>
          </cell>
        </row>
        <row r="480">
          <cell r="A480" t="str">
            <v>19.71.0.B</v>
          </cell>
          <cell r="B480">
            <v>19</v>
          </cell>
          <cell r="C480">
            <v>71</v>
          </cell>
          <cell r="D480">
            <v>0</v>
          </cell>
          <cell r="E480" t="str">
            <v>B</v>
          </cell>
          <cell r="F480">
            <v>3.3300000000000003E-2</v>
          </cell>
        </row>
        <row r="481">
          <cell r="A481" t="str">
            <v>19.1.0.C</v>
          </cell>
          <cell r="B481">
            <v>19</v>
          </cell>
          <cell r="C481">
            <v>1</v>
          </cell>
          <cell r="D481">
            <v>0</v>
          </cell>
          <cell r="E481" t="str">
            <v>C</v>
          </cell>
          <cell r="F481">
            <v>3.3300000000000003E-2</v>
          </cell>
        </row>
        <row r="482">
          <cell r="A482" t="str">
            <v>19.1.0.I</v>
          </cell>
          <cell r="B482">
            <v>19</v>
          </cell>
          <cell r="C482">
            <v>1</v>
          </cell>
          <cell r="D482">
            <v>0</v>
          </cell>
          <cell r="E482" t="str">
            <v>I</v>
          </cell>
          <cell r="F482">
            <v>3.3300000000000003E-2</v>
          </cell>
        </row>
        <row r="483">
          <cell r="A483" t="str">
            <v>19.1.0.N</v>
          </cell>
          <cell r="B483">
            <v>19</v>
          </cell>
          <cell r="C483">
            <v>1</v>
          </cell>
          <cell r="D483">
            <v>0</v>
          </cell>
          <cell r="E483" t="str">
            <v>N</v>
          </cell>
          <cell r="F483">
            <v>3.3300000000000003E-2</v>
          </cell>
        </row>
        <row r="484">
          <cell r="A484" t="str">
            <v>19.0E.0.N</v>
          </cell>
          <cell r="B484">
            <v>19</v>
          </cell>
          <cell r="C484" t="str">
            <v>0E</v>
          </cell>
          <cell r="D484">
            <v>0</v>
          </cell>
          <cell r="E484" t="str">
            <v>N</v>
          </cell>
          <cell r="F484">
            <v>3.3300000000000003E-2</v>
          </cell>
        </row>
        <row r="485">
          <cell r="A485" t="str">
            <v>19.0M.0.N</v>
          </cell>
          <cell r="B485">
            <v>19</v>
          </cell>
          <cell r="C485" t="str">
            <v>0M</v>
          </cell>
          <cell r="D485">
            <v>0</v>
          </cell>
          <cell r="E485" t="str">
            <v>N</v>
          </cell>
          <cell r="F485">
            <v>3.3300000000000003E-2</v>
          </cell>
        </row>
        <row r="486">
          <cell r="A486" t="str">
            <v>19.14.0.N</v>
          </cell>
          <cell r="B486">
            <v>19</v>
          </cell>
          <cell r="C486">
            <v>14</v>
          </cell>
          <cell r="D486">
            <v>0</v>
          </cell>
          <cell r="E486" t="str">
            <v>N</v>
          </cell>
          <cell r="F486">
            <v>3.3300000000000003E-2</v>
          </cell>
        </row>
        <row r="487">
          <cell r="A487" t="str">
            <v>19.7P.0.N</v>
          </cell>
          <cell r="B487">
            <v>19</v>
          </cell>
          <cell r="C487" t="str">
            <v>7P</v>
          </cell>
          <cell r="D487">
            <v>0</v>
          </cell>
          <cell r="E487" t="str">
            <v>N</v>
          </cell>
          <cell r="F487">
            <v>3.3300000000000003E-2</v>
          </cell>
        </row>
        <row r="488">
          <cell r="A488" t="str">
            <v>19.7U.0.N</v>
          </cell>
          <cell r="B488">
            <v>19</v>
          </cell>
          <cell r="C488" t="str">
            <v>7U</v>
          </cell>
          <cell r="D488">
            <v>0</v>
          </cell>
          <cell r="E488" t="str">
            <v>N</v>
          </cell>
          <cell r="F488">
            <v>3.3300000000000003E-2</v>
          </cell>
        </row>
        <row r="489">
          <cell r="A489" t="str">
            <v>19.1.98.0</v>
          </cell>
          <cell r="B489">
            <v>19</v>
          </cell>
          <cell r="C489">
            <v>1</v>
          </cell>
          <cell r="D489">
            <v>98</v>
          </cell>
          <cell r="E489">
            <v>0</v>
          </cell>
          <cell r="F489">
            <v>0</v>
          </cell>
        </row>
        <row r="490">
          <cell r="A490" t="str">
            <v>19.1.98.A</v>
          </cell>
          <cell r="B490">
            <v>19</v>
          </cell>
          <cell r="C490">
            <v>1</v>
          </cell>
          <cell r="D490">
            <v>98</v>
          </cell>
          <cell r="E490" t="str">
            <v>A</v>
          </cell>
          <cell r="F490">
            <v>0</v>
          </cell>
        </row>
        <row r="491">
          <cell r="A491" t="str">
            <v>20.1.1X.0</v>
          </cell>
          <cell r="B491">
            <v>20</v>
          </cell>
          <cell r="C491">
            <v>1</v>
          </cell>
          <cell r="D491" t="str">
            <v>1X</v>
          </cell>
          <cell r="E491">
            <v>0</v>
          </cell>
          <cell r="F491">
            <v>2.0400000000000001E-2</v>
          </cell>
        </row>
        <row r="492">
          <cell r="A492" t="str">
            <v>20.12.1X.0</v>
          </cell>
          <cell r="B492">
            <v>20</v>
          </cell>
          <cell r="C492">
            <v>12</v>
          </cell>
          <cell r="D492" t="str">
            <v>1X</v>
          </cell>
          <cell r="E492">
            <v>0</v>
          </cell>
          <cell r="F492">
            <v>2.0400000000000001E-2</v>
          </cell>
        </row>
        <row r="493">
          <cell r="A493" t="str">
            <v>20.1.1X.1</v>
          </cell>
          <cell r="B493">
            <v>20</v>
          </cell>
          <cell r="C493">
            <v>1</v>
          </cell>
          <cell r="D493" t="str">
            <v>1X</v>
          </cell>
          <cell r="E493">
            <v>1</v>
          </cell>
          <cell r="F493">
            <v>2.0400000000000001E-2</v>
          </cell>
        </row>
        <row r="494">
          <cell r="A494" t="str">
            <v>20.1.1X.2</v>
          </cell>
          <cell r="B494">
            <v>20</v>
          </cell>
          <cell r="C494">
            <v>1</v>
          </cell>
          <cell r="D494" t="str">
            <v>1X</v>
          </cell>
          <cell r="E494">
            <v>2</v>
          </cell>
          <cell r="F494">
            <v>2.0400000000000001E-2</v>
          </cell>
        </row>
        <row r="495">
          <cell r="A495" t="str">
            <v>20.1.1X.3</v>
          </cell>
          <cell r="B495">
            <v>20</v>
          </cell>
          <cell r="C495">
            <v>1</v>
          </cell>
          <cell r="D495" t="str">
            <v>1X</v>
          </cell>
          <cell r="E495">
            <v>3</v>
          </cell>
          <cell r="F495">
            <v>2.0400000000000001E-2</v>
          </cell>
        </row>
        <row r="496">
          <cell r="A496" t="str">
            <v>20.71.1X.3</v>
          </cell>
          <cell r="B496">
            <v>20</v>
          </cell>
          <cell r="C496">
            <v>71</v>
          </cell>
          <cell r="D496" t="str">
            <v>1X</v>
          </cell>
          <cell r="E496">
            <v>3</v>
          </cell>
          <cell r="F496">
            <v>2.0400000000000001E-2</v>
          </cell>
        </row>
        <row r="497">
          <cell r="A497" t="str">
            <v>20.1.1X.A</v>
          </cell>
          <cell r="B497">
            <v>20</v>
          </cell>
          <cell r="C497">
            <v>1</v>
          </cell>
          <cell r="D497" t="str">
            <v>1X</v>
          </cell>
          <cell r="E497" t="str">
            <v>A</v>
          </cell>
          <cell r="F497">
            <v>2.0400000000000001E-2</v>
          </cell>
        </row>
        <row r="498">
          <cell r="A498" t="str">
            <v>20.71.1X.B</v>
          </cell>
          <cell r="B498">
            <v>20</v>
          </cell>
          <cell r="C498">
            <v>71</v>
          </cell>
          <cell r="D498" t="str">
            <v>1X</v>
          </cell>
          <cell r="E498" t="str">
            <v>B</v>
          </cell>
          <cell r="F498">
            <v>2.0400000000000001E-2</v>
          </cell>
        </row>
        <row r="499">
          <cell r="A499" t="str">
            <v>20.1.1X.I</v>
          </cell>
          <cell r="B499">
            <v>20</v>
          </cell>
          <cell r="C499">
            <v>1</v>
          </cell>
          <cell r="D499" t="str">
            <v>1X</v>
          </cell>
          <cell r="E499" t="str">
            <v>I</v>
          </cell>
          <cell r="F499">
            <v>2.0400000000000001E-2</v>
          </cell>
        </row>
        <row r="500">
          <cell r="A500" t="str">
            <v>20.1.1X.N</v>
          </cell>
          <cell r="B500">
            <v>20</v>
          </cell>
          <cell r="C500">
            <v>1</v>
          </cell>
          <cell r="D500" t="str">
            <v>1X</v>
          </cell>
          <cell r="E500" t="str">
            <v>N</v>
          </cell>
          <cell r="F500">
            <v>2.0400000000000001E-2</v>
          </cell>
        </row>
        <row r="501">
          <cell r="A501" t="str">
            <v>20.0B.1X.N</v>
          </cell>
          <cell r="B501">
            <v>20</v>
          </cell>
          <cell r="C501" t="str">
            <v>0B</v>
          </cell>
          <cell r="D501" t="str">
            <v>1X</v>
          </cell>
          <cell r="E501" t="str">
            <v>N</v>
          </cell>
          <cell r="F501">
            <v>2.0400000000000001E-2</v>
          </cell>
        </row>
        <row r="502">
          <cell r="A502" t="str">
            <v>20.0E.1X.N</v>
          </cell>
          <cell r="B502">
            <v>20</v>
          </cell>
          <cell r="C502" t="str">
            <v>0E</v>
          </cell>
          <cell r="D502" t="str">
            <v>1X</v>
          </cell>
          <cell r="E502" t="str">
            <v>N</v>
          </cell>
          <cell r="F502">
            <v>2.0400000000000001E-2</v>
          </cell>
        </row>
        <row r="503">
          <cell r="A503" t="str">
            <v>20.0M.1X.N</v>
          </cell>
          <cell r="B503">
            <v>20</v>
          </cell>
          <cell r="C503" t="str">
            <v>0M</v>
          </cell>
          <cell r="D503" t="str">
            <v>1X</v>
          </cell>
          <cell r="E503" t="str">
            <v>N</v>
          </cell>
          <cell r="F503">
            <v>2.0400000000000001E-2</v>
          </cell>
        </row>
        <row r="504">
          <cell r="A504" t="str">
            <v>20.0U.1X.N</v>
          </cell>
          <cell r="B504">
            <v>20</v>
          </cell>
          <cell r="C504" t="str">
            <v>0U</v>
          </cell>
          <cell r="D504" t="str">
            <v>1X</v>
          </cell>
          <cell r="E504" t="str">
            <v>N</v>
          </cell>
          <cell r="F504">
            <v>2.0400000000000001E-2</v>
          </cell>
        </row>
        <row r="505">
          <cell r="A505" t="str">
            <v>20.12.1X.N</v>
          </cell>
          <cell r="B505">
            <v>20</v>
          </cell>
          <cell r="C505">
            <v>12</v>
          </cell>
          <cell r="D505" t="str">
            <v>1X</v>
          </cell>
          <cell r="E505" t="str">
            <v>N</v>
          </cell>
          <cell r="F505">
            <v>2.0400000000000001E-2</v>
          </cell>
        </row>
        <row r="506">
          <cell r="A506" t="str">
            <v>20.7P.1X.N</v>
          </cell>
          <cell r="B506">
            <v>20</v>
          </cell>
          <cell r="C506" t="str">
            <v>7P</v>
          </cell>
          <cell r="D506" t="str">
            <v>1X</v>
          </cell>
          <cell r="E506" t="str">
            <v>N</v>
          </cell>
          <cell r="F506">
            <v>2.0400000000000001E-2</v>
          </cell>
        </row>
        <row r="507">
          <cell r="A507" t="str">
            <v>20.7U.1X.N</v>
          </cell>
          <cell r="B507">
            <v>20</v>
          </cell>
          <cell r="C507" t="str">
            <v>7U</v>
          </cell>
          <cell r="D507" t="str">
            <v>1X</v>
          </cell>
          <cell r="E507" t="str">
            <v>N</v>
          </cell>
          <cell r="F507">
            <v>2.0400000000000001E-2</v>
          </cell>
        </row>
        <row r="508">
          <cell r="A508" t="str">
            <v>20.1.3X.0</v>
          </cell>
          <cell r="B508">
            <v>20</v>
          </cell>
          <cell r="C508">
            <v>1</v>
          </cell>
          <cell r="D508" t="str">
            <v>3X</v>
          </cell>
          <cell r="E508">
            <v>0</v>
          </cell>
          <cell r="F508">
            <v>2.0400000000000001E-2</v>
          </cell>
        </row>
        <row r="509">
          <cell r="A509" t="str">
            <v>20.1.3X.A</v>
          </cell>
          <cell r="B509">
            <v>20</v>
          </cell>
          <cell r="C509">
            <v>1</v>
          </cell>
          <cell r="D509" t="str">
            <v>3X</v>
          </cell>
          <cell r="E509" t="str">
            <v>A</v>
          </cell>
          <cell r="F509">
            <v>2.0400000000000001E-2</v>
          </cell>
        </row>
        <row r="510">
          <cell r="A510" t="str">
            <v>20.1.9X.0</v>
          </cell>
          <cell r="B510">
            <v>20</v>
          </cell>
          <cell r="C510">
            <v>1</v>
          </cell>
          <cell r="D510" t="str">
            <v>9X</v>
          </cell>
          <cell r="E510">
            <v>0</v>
          </cell>
          <cell r="F510">
            <v>0</v>
          </cell>
        </row>
        <row r="511">
          <cell r="A511" t="str">
            <v>20.1.9X.A</v>
          </cell>
          <cell r="B511">
            <v>20</v>
          </cell>
          <cell r="C511">
            <v>1</v>
          </cell>
          <cell r="D511" t="str">
            <v>9X</v>
          </cell>
          <cell r="E511" t="str">
            <v>A</v>
          </cell>
          <cell r="F511">
            <v>0</v>
          </cell>
        </row>
        <row r="512">
          <cell r="A512" t="str">
            <v>23.1.0.0</v>
          </cell>
          <cell r="B512">
            <v>23</v>
          </cell>
          <cell r="C512">
            <v>1</v>
          </cell>
          <cell r="D512">
            <v>0</v>
          </cell>
          <cell r="E512">
            <v>0</v>
          </cell>
          <cell r="F512">
            <v>0.02</v>
          </cell>
        </row>
        <row r="513">
          <cell r="A513" t="str">
            <v>23.71.0.3</v>
          </cell>
          <cell r="B513">
            <v>23</v>
          </cell>
          <cell r="C513">
            <v>71</v>
          </cell>
          <cell r="D513">
            <v>0</v>
          </cell>
          <cell r="E513">
            <v>3</v>
          </cell>
          <cell r="F513">
            <v>0.02</v>
          </cell>
        </row>
        <row r="514">
          <cell r="A514" t="str">
            <v>23.1.0.A</v>
          </cell>
          <cell r="B514">
            <v>23</v>
          </cell>
          <cell r="C514">
            <v>1</v>
          </cell>
          <cell r="D514">
            <v>0</v>
          </cell>
          <cell r="E514" t="str">
            <v>A</v>
          </cell>
          <cell r="F514">
            <v>0.02</v>
          </cell>
        </row>
        <row r="515">
          <cell r="A515" t="str">
            <v>23.71.0.B</v>
          </cell>
          <cell r="B515">
            <v>23</v>
          </cell>
          <cell r="C515">
            <v>71</v>
          </cell>
          <cell r="D515">
            <v>0</v>
          </cell>
          <cell r="E515" t="str">
            <v>B</v>
          </cell>
          <cell r="F515">
            <v>0.02</v>
          </cell>
        </row>
        <row r="516">
          <cell r="A516" t="str">
            <v>23.1.0.I</v>
          </cell>
          <cell r="B516">
            <v>23</v>
          </cell>
          <cell r="C516">
            <v>1</v>
          </cell>
          <cell r="D516">
            <v>0</v>
          </cell>
          <cell r="E516" t="str">
            <v>I</v>
          </cell>
          <cell r="F516">
            <v>0.02</v>
          </cell>
        </row>
        <row r="517">
          <cell r="A517" t="str">
            <v>23.1.0.N</v>
          </cell>
          <cell r="B517">
            <v>23</v>
          </cell>
          <cell r="C517">
            <v>1</v>
          </cell>
          <cell r="D517">
            <v>0</v>
          </cell>
          <cell r="E517" t="str">
            <v>N</v>
          </cell>
          <cell r="F517">
            <v>0.02</v>
          </cell>
        </row>
        <row r="518">
          <cell r="A518" t="str">
            <v>23.0E.0.N</v>
          </cell>
          <cell r="B518">
            <v>23</v>
          </cell>
          <cell r="C518" t="str">
            <v>0E</v>
          </cell>
          <cell r="D518">
            <v>0</v>
          </cell>
          <cell r="E518" t="str">
            <v>N</v>
          </cell>
          <cell r="F518">
            <v>0.02</v>
          </cell>
        </row>
        <row r="519">
          <cell r="A519" t="str">
            <v>23.0V.0.N</v>
          </cell>
          <cell r="B519">
            <v>23</v>
          </cell>
          <cell r="C519" t="str">
            <v>0V</v>
          </cell>
          <cell r="D519">
            <v>0</v>
          </cell>
          <cell r="E519" t="str">
            <v>N</v>
          </cell>
          <cell r="F519">
            <v>0.02</v>
          </cell>
        </row>
        <row r="520">
          <cell r="A520" t="str">
            <v>23.1.98.0</v>
          </cell>
          <cell r="B520">
            <v>23</v>
          </cell>
          <cell r="C520">
            <v>1</v>
          </cell>
          <cell r="D520">
            <v>98</v>
          </cell>
          <cell r="E520">
            <v>0</v>
          </cell>
          <cell r="F520">
            <v>0</v>
          </cell>
        </row>
        <row r="521">
          <cell r="A521" t="str">
            <v>23.1.98.A</v>
          </cell>
          <cell r="B521">
            <v>23</v>
          </cell>
          <cell r="C521">
            <v>1</v>
          </cell>
          <cell r="D521">
            <v>98</v>
          </cell>
          <cell r="E521" t="str">
            <v>A</v>
          </cell>
          <cell r="F521">
            <v>0</v>
          </cell>
        </row>
        <row r="522">
          <cell r="A522" t="str">
            <v>24.1.0.I</v>
          </cell>
          <cell r="B522">
            <v>24</v>
          </cell>
          <cell r="C522">
            <v>1</v>
          </cell>
          <cell r="D522">
            <v>0</v>
          </cell>
          <cell r="E522" t="str">
            <v>I</v>
          </cell>
          <cell r="F522">
            <v>1.67E-2</v>
          </cell>
        </row>
        <row r="523">
          <cell r="A523" t="str">
            <v>24.0V.0.I</v>
          </cell>
          <cell r="B523">
            <v>24</v>
          </cell>
          <cell r="C523" t="str">
            <v>0V</v>
          </cell>
          <cell r="D523">
            <v>0</v>
          </cell>
          <cell r="E523" t="str">
            <v>I</v>
          </cell>
          <cell r="F523">
            <v>1.67E-2</v>
          </cell>
        </row>
        <row r="524">
          <cell r="A524" t="str">
            <v>24.1.0.N</v>
          </cell>
          <cell r="B524">
            <v>24</v>
          </cell>
          <cell r="C524">
            <v>1</v>
          </cell>
          <cell r="D524">
            <v>0</v>
          </cell>
          <cell r="E524" t="str">
            <v>N</v>
          </cell>
          <cell r="F524">
            <v>1.67E-2</v>
          </cell>
        </row>
        <row r="525">
          <cell r="A525" t="str">
            <v>25.1.1X.0</v>
          </cell>
          <cell r="B525">
            <v>25</v>
          </cell>
          <cell r="C525">
            <v>1</v>
          </cell>
          <cell r="D525" t="str">
            <v>1X</v>
          </cell>
          <cell r="E525">
            <v>0</v>
          </cell>
          <cell r="F525">
            <v>2.86E-2</v>
          </cell>
        </row>
        <row r="526">
          <cell r="A526" t="str">
            <v>25.1.1X.3</v>
          </cell>
          <cell r="B526">
            <v>25</v>
          </cell>
          <cell r="C526">
            <v>1</v>
          </cell>
          <cell r="D526" t="str">
            <v>1X</v>
          </cell>
          <cell r="E526">
            <v>3</v>
          </cell>
          <cell r="F526">
            <v>2.86E-2</v>
          </cell>
        </row>
        <row r="527">
          <cell r="A527" t="str">
            <v>25.71.1X.3</v>
          </cell>
          <cell r="B527">
            <v>25</v>
          </cell>
          <cell r="C527">
            <v>71</v>
          </cell>
          <cell r="D527" t="str">
            <v>1X</v>
          </cell>
          <cell r="E527">
            <v>3</v>
          </cell>
          <cell r="F527">
            <v>2.86E-2</v>
          </cell>
        </row>
        <row r="528">
          <cell r="A528" t="str">
            <v>25.1.1X.A</v>
          </cell>
          <cell r="B528">
            <v>25</v>
          </cell>
          <cell r="C528">
            <v>1</v>
          </cell>
          <cell r="D528" t="str">
            <v>1X</v>
          </cell>
          <cell r="E528" t="str">
            <v>A</v>
          </cell>
          <cell r="F528">
            <v>2.86E-2</v>
          </cell>
        </row>
        <row r="529">
          <cell r="A529" t="str">
            <v>25.71.1X.B</v>
          </cell>
          <cell r="B529">
            <v>25</v>
          </cell>
          <cell r="C529">
            <v>71</v>
          </cell>
          <cell r="D529" t="str">
            <v>1X</v>
          </cell>
          <cell r="E529" t="str">
            <v>B</v>
          </cell>
          <cell r="F529">
            <v>2.86E-2</v>
          </cell>
        </row>
        <row r="530">
          <cell r="A530" t="str">
            <v>25.1.1X.I</v>
          </cell>
          <cell r="B530">
            <v>25</v>
          </cell>
          <cell r="C530">
            <v>1</v>
          </cell>
          <cell r="D530" t="str">
            <v>1X</v>
          </cell>
          <cell r="E530" t="str">
            <v>I</v>
          </cell>
          <cell r="F530">
            <v>2.86E-2</v>
          </cell>
        </row>
        <row r="531">
          <cell r="A531" t="str">
            <v>25.1.1X.N</v>
          </cell>
          <cell r="B531">
            <v>25</v>
          </cell>
          <cell r="C531">
            <v>1</v>
          </cell>
          <cell r="D531" t="str">
            <v>1X</v>
          </cell>
          <cell r="E531" t="str">
            <v>N</v>
          </cell>
          <cell r="F531">
            <v>2.86E-2</v>
          </cell>
        </row>
        <row r="532">
          <cell r="A532" t="str">
            <v>25.72.1X.N</v>
          </cell>
          <cell r="B532">
            <v>25</v>
          </cell>
          <cell r="C532">
            <v>72</v>
          </cell>
          <cell r="D532" t="str">
            <v>1X</v>
          </cell>
          <cell r="E532" t="str">
            <v>N</v>
          </cell>
          <cell r="F532">
            <v>2.86E-2</v>
          </cell>
        </row>
        <row r="533">
          <cell r="A533" t="str">
            <v>25.7P.1X.N</v>
          </cell>
          <cell r="B533">
            <v>25</v>
          </cell>
          <cell r="C533" t="str">
            <v>7P</v>
          </cell>
          <cell r="D533" t="str">
            <v>1X</v>
          </cell>
          <cell r="E533" t="str">
            <v>N</v>
          </cell>
          <cell r="F533">
            <v>2.86E-2</v>
          </cell>
        </row>
        <row r="534">
          <cell r="A534" t="str">
            <v>25.7U.1X.N</v>
          </cell>
          <cell r="B534">
            <v>25</v>
          </cell>
          <cell r="C534" t="str">
            <v>7U</v>
          </cell>
          <cell r="D534" t="str">
            <v>1X</v>
          </cell>
          <cell r="E534" t="str">
            <v>N</v>
          </cell>
          <cell r="F534">
            <v>2.86E-2</v>
          </cell>
        </row>
        <row r="535">
          <cell r="A535" t="str">
            <v>25.1.2X.0</v>
          </cell>
          <cell r="B535">
            <v>25</v>
          </cell>
          <cell r="C535">
            <v>1</v>
          </cell>
          <cell r="D535" t="str">
            <v>2X</v>
          </cell>
          <cell r="E535">
            <v>0</v>
          </cell>
          <cell r="F535">
            <v>4.5499999999999999E-2</v>
          </cell>
        </row>
        <row r="536">
          <cell r="A536" t="str">
            <v>25.1.2X.A</v>
          </cell>
          <cell r="B536">
            <v>25</v>
          </cell>
          <cell r="C536">
            <v>1</v>
          </cell>
          <cell r="D536" t="str">
            <v>2X</v>
          </cell>
          <cell r="E536" t="str">
            <v>A</v>
          </cell>
          <cell r="F536">
            <v>4.5499999999999999E-2</v>
          </cell>
        </row>
        <row r="537">
          <cell r="A537" t="str">
            <v>25.1.2X.N</v>
          </cell>
          <cell r="B537">
            <v>25</v>
          </cell>
          <cell r="C537">
            <v>1</v>
          </cell>
          <cell r="D537" t="str">
            <v>2X</v>
          </cell>
          <cell r="E537" t="str">
            <v>N</v>
          </cell>
          <cell r="F537">
            <v>4.5499999999999999E-2</v>
          </cell>
        </row>
        <row r="538">
          <cell r="A538" t="str">
            <v>25.72.2X.N</v>
          </cell>
          <cell r="B538">
            <v>25</v>
          </cell>
          <cell r="C538">
            <v>72</v>
          </cell>
          <cell r="D538" t="str">
            <v>2X</v>
          </cell>
          <cell r="E538" t="str">
            <v>N</v>
          </cell>
          <cell r="F538">
            <v>4.5499999999999999E-2</v>
          </cell>
        </row>
        <row r="539">
          <cell r="A539" t="str">
            <v>25.1.9X.0</v>
          </cell>
          <cell r="B539">
            <v>25</v>
          </cell>
          <cell r="C539">
            <v>1</v>
          </cell>
          <cell r="D539" t="str">
            <v>9X</v>
          </cell>
          <cell r="E539">
            <v>0</v>
          </cell>
          <cell r="F539">
            <v>0</v>
          </cell>
        </row>
        <row r="540">
          <cell r="A540" t="str">
            <v>25.1.9X.A</v>
          </cell>
          <cell r="B540">
            <v>25</v>
          </cell>
          <cell r="C540">
            <v>1</v>
          </cell>
          <cell r="D540" t="str">
            <v>9X</v>
          </cell>
          <cell r="E540" t="str">
            <v>A</v>
          </cell>
          <cell r="F540">
            <v>0</v>
          </cell>
        </row>
        <row r="541">
          <cell r="A541" t="str">
            <v>26.1.1X.0</v>
          </cell>
          <cell r="B541">
            <v>26</v>
          </cell>
          <cell r="C541">
            <v>1</v>
          </cell>
          <cell r="D541" t="str">
            <v>1X</v>
          </cell>
          <cell r="E541">
            <v>0</v>
          </cell>
          <cell r="F541">
            <v>4.3499999999999997E-2</v>
          </cell>
        </row>
        <row r="542">
          <cell r="A542" t="str">
            <v>26.3.1X.0</v>
          </cell>
          <cell r="B542">
            <v>26</v>
          </cell>
          <cell r="C542">
            <v>3</v>
          </cell>
          <cell r="D542" t="str">
            <v>1X</v>
          </cell>
          <cell r="E542">
            <v>0</v>
          </cell>
          <cell r="F542">
            <v>4.3499999999999997E-2</v>
          </cell>
        </row>
        <row r="543">
          <cell r="A543" t="str">
            <v>26.1.1X.1</v>
          </cell>
          <cell r="B543">
            <v>26</v>
          </cell>
          <cell r="C543">
            <v>1</v>
          </cell>
          <cell r="D543" t="str">
            <v>1X</v>
          </cell>
          <cell r="E543">
            <v>1</v>
          </cell>
          <cell r="F543">
            <v>4.3499999999999997E-2</v>
          </cell>
        </row>
        <row r="544">
          <cell r="A544" t="str">
            <v>26.1.1X.2</v>
          </cell>
          <cell r="B544">
            <v>26</v>
          </cell>
          <cell r="C544">
            <v>1</v>
          </cell>
          <cell r="D544" t="str">
            <v>1X</v>
          </cell>
          <cell r="E544">
            <v>2</v>
          </cell>
          <cell r="F544">
            <v>4.3499999999999997E-2</v>
          </cell>
        </row>
        <row r="545">
          <cell r="A545" t="str">
            <v>26.1.1X.3</v>
          </cell>
          <cell r="B545">
            <v>26</v>
          </cell>
          <cell r="C545">
            <v>1</v>
          </cell>
          <cell r="D545" t="str">
            <v>1X</v>
          </cell>
          <cell r="E545">
            <v>3</v>
          </cell>
          <cell r="F545">
            <v>4.3499999999999997E-2</v>
          </cell>
        </row>
        <row r="546">
          <cell r="A546" t="str">
            <v>26.71.1X.3</v>
          </cell>
          <cell r="B546">
            <v>26</v>
          </cell>
          <cell r="C546">
            <v>71</v>
          </cell>
          <cell r="D546" t="str">
            <v>1X</v>
          </cell>
          <cell r="E546">
            <v>3</v>
          </cell>
          <cell r="F546">
            <v>4.3499999999999997E-2</v>
          </cell>
        </row>
        <row r="547">
          <cell r="A547" t="str">
            <v>26.1.1X.A</v>
          </cell>
          <cell r="B547">
            <v>26</v>
          </cell>
          <cell r="C547">
            <v>1</v>
          </cell>
          <cell r="D547" t="str">
            <v>1X</v>
          </cell>
          <cell r="E547" t="str">
            <v>A</v>
          </cell>
          <cell r="F547">
            <v>4.3499999999999997E-2</v>
          </cell>
        </row>
        <row r="548">
          <cell r="A548" t="str">
            <v>26.3.1X.A</v>
          </cell>
          <cell r="B548">
            <v>26</v>
          </cell>
          <cell r="C548">
            <v>3</v>
          </cell>
          <cell r="D548" t="str">
            <v>1X</v>
          </cell>
          <cell r="E548" t="str">
            <v>A</v>
          </cell>
          <cell r="F548">
            <v>4.3499999999999997E-2</v>
          </cell>
        </row>
        <row r="549">
          <cell r="A549" t="str">
            <v>26.14.1X.A</v>
          </cell>
          <cell r="B549">
            <v>26</v>
          </cell>
          <cell r="C549">
            <v>14</v>
          </cell>
          <cell r="D549" t="str">
            <v>1X</v>
          </cell>
          <cell r="E549" t="str">
            <v>A</v>
          </cell>
          <cell r="F549">
            <v>4.3499999999999997E-2</v>
          </cell>
        </row>
        <row r="550">
          <cell r="A550" t="str">
            <v>26.71.1X.B</v>
          </cell>
          <cell r="B550">
            <v>26</v>
          </cell>
          <cell r="C550">
            <v>71</v>
          </cell>
          <cell r="D550" t="str">
            <v>1X</v>
          </cell>
          <cell r="E550" t="str">
            <v>B</v>
          </cell>
          <cell r="F550">
            <v>4.3499999999999997E-2</v>
          </cell>
        </row>
        <row r="551">
          <cell r="A551" t="str">
            <v>26.1.1X.I</v>
          </cell>
          <cell r="B551">
            <v>26</v>
          </cell>
          <cell r="C551">
            <v>1</v>
          </cell>
          <cell r="D551" t="str">
            <v>1X</v>
          </cell>
          <cell r="E551" t="str">
            <v>I</v>
          </cell>
          <cell r="F551">
            <v>4.3499999999999997E-2</v>
          </cell>
        </row>
        <row r="552">
          <cell r="A552" t="str">
            <v>26.14.1X.I</v>
          </cell>
          <cell r="B552">
            <v>26</v>
          </cell>
          <cell r="C552">
            <v>14</v>
          </cell>
          <cell r="D552" t="str">
            <v>1X</v>
          </cell>
          <cell r="E552" t="str">
            <v>I</v>
          </cell>
          <cell r="F552">
            <v>4.3499999999999997E-2</v>
          </cell>
        </row>
        <row r="553">
          <cell r="A553" t="str">
            <v>26.1.1X.N</v>
          </cell>
          <cell r="B553">
            <v>26</v>
          </cell>
          <cell r="C553">
            <v>1</v>
          </cell>
          <cell r="D553" t="str">
            <v>1X</v>
          </cell>
          <cell r="E553" t="str">
            <v>N</v>
          </cell>
          <cell r="F553">
            <v>4.3499999999999997E-2</v>
          </cell>
        </row>
        <row r="554">
          <cell r="A554" t="str">
            <v>26.0B.1X.N</v>
          </cell>
          <cell r="B554">
            <v>26</v>
          </cell>
          <cell r="C554" t="str">
            <v>0B</v>
          </cell>
          <cell r="D554" t="str">
            <v>1X</v>
          </cell>
          <cell r="E554" t="str">
            <v>N</v>
          </cell>
          <cell r="F554">
            <v>4.3499999999999997E-2</v>
          </cell>
        </row>
        <row r="555">
          <cell r="A555" t="str">
            <v>26.0E.1X.N</v>
          </cell>
          <cell r="B555">
            <v>26</v>
          </cell>
          <cell r="C555" t="str">
            <v>0E</v>
          </cell>
          <cell r="D555" t="str">
            <v>1X</v>
          </cell>
          <cell r="E555" t="str">
            <v>N</v>
          </cell>
          <cell r="F555">
            <v>4.3499999999999997E-2</v>
          </cell>
        </row>
        <row r="556">
          <cell r="A556" t="str">
            <v>26.0M.1X.N</v>
          </cell>
          <cell r="B556">
            <v>26</v>
          </cell>
          <cell r="C556" t="str">
            <v>0M</v>
          </cell>
          <cell r="D556" t="str">
            <v>1X</v>
          </cell>
          <cell r="E556" t="str">
            <v>N</v>
          </cell>
          <cell r="F556">
            <v>4.3499999999999997E-2</v>
          </cell>
        </row>
        <row r="557">
          <cell r="A557" t="str">
            <v>26.27.1X.N</v>
          </cell>
          <cell r="B557">
            <v>26</v>
          </cell>
          <cell r="C557">
            <v>27</v>
          </cell>
          <cell r="D557" t="str">
            <v>1X</v>
          </cell>
          <cell r="E557" t="str">
            <v>N</v>
          </cell>
          <cell r="F557">
            <v>4.3499999999999997E-2</v>
          </cell>
        </row>
        <row r="558">
          <cell r="A558" t="str">
            <v>26.72.1X.N</v>
          </cell>
          <cell r="B558">
            <v>26</v>
          </cell>
          <cell r="C558">
            <v>72</v>
          </cell>
          <cell r="D558" t="str">
            <v>1X</v>
          </cell>
          <cell r="E558" t="str">
            <v>N</v>
          </cell>
          <cell r="F558">
            <v>4.3499999999999997E-2</v>
          </cell>
        </row>
        <row r="559">
          <cell r="A559" t="str">
            <v>26.7P.1X.N</v>
          </cell>
          <cell r="B559">
            <v>26</v>
          </cell>
          <cell r="C559" t="str">
            <v>7P</v>
          </cell>
          <cell r="D559" t="str">
            <v>1X</v>
          </cell>
          <cell r="E559" t="str">
            <v>N</v>
          </cell>
          <cell r="F559">
            <v>4.3499999999999997E-2</v>
          </cell>
        </row>
        <row r="560">
          <cell r="A560" t="str">
            <v>26.7U.1X.N</v>
          </cell>
          <cell r="B560">
            <v>26</v>
          </cell>
          <cell r="C560" t="str">
            <v>7U</v>
          </cell>
          <cell r="D560" t="str">
            <v>1X</v>
          </cell>
          <cell r="E560" t="str">
            <v>N</v>
          </cell>
          <cell r="F560">
            <v>4.3499999999999997E-2</v>
          </cell>
        </row>
        <row r="561">
          <cell r="A561" t="str">
            <v>26.1.3X.0</v>
          </cell>
          <cell r="B561">
            <v>26</v>
          </cell>
          <cell r="C561">
            <v>1</v>
          </cell>
          <cell r="D561" t="str">
            <v>3X</v>
          </cell>
          <cell r="E561">
            <v>0</v>
          </cell>
          <cell r="F561">
            <v>7.6899999999999996E-2</v>
          </cell>
        </row>
        <row r="562">
          <cell r="A562" t="str">
            <v>26.1.3X.A</v>
          </cell>
          <cell r="B562">
            <v>26</v>
          </cell>
          <cell r="C562">
            <v>1</v>
          </cell>
          <cell r="D562" t="str">
            <v>3X</v>
          </cell>
          <cell r="E562" t="str">
            <v>A</v>
          </cell>
          <cell r="F562">
            <v>7.6899999999999996E-2</v>
          </cell>
        </row>
        <row r="563">
          <cell r="A563" t="str">
            <v>26.1.3X.N</v>
          </cell>
          <cell r="B563">
            <v>26</v>
          </cell>
          <cell r="C563">
            <v>1</v>
          </cell>
          <cell r="D563" t="str">
            <v>3X</v>
          </cell>
          <cell r="E563" t="str">
            <v>N</v>
          </cell>
          <cell r="F563">
            <v>7.6899999999999996E-2</v>
          </cell>
        </row>
        <row r="564">
          <cell r="A564" t="str">
            <v>26.0B.3X.N</v>
          </cell>
          <cell r="B564">
            <v>26</v>
          </cell>
          <cell r="C564" t="str">
            <v>0B</v>
          </cell>
          <cell r="D564" t="str">
            <v>3X</v>
          </cell>
          <cell r="E564" t="str">
            <v>N</v>
          </cell>
          <cell r="F564">
            <v>7.6899999999999996E-2</v>
          </cell>
        </row>
        <row r="565">
          <cell r="A565" t="str">
            <v>26.0E.3X.N</v>
          </cell>
          <cell r="B565">
            <v>26</v>
          </cell>
          <cell r="C565" t="str">
            <v>0E</v>
          </cell>
          <cell r="D565" t="str">
            <v>3X</v>
          </cell>
          <cell r="E565" t="str">
            <v>N</v>
          </cell>
          <cell r="F565">
            <v>7.6899999999999996E-2</v>
          </cell>
        </row>
        <row r="566">
          <cell r="A566" t="str">
            <v>26.27.3X.N</v>
          </cell>
          <cell r="B566">
            <v>26</v>
          </cell>
          <cell r="C566">
            <v>27</v>
          </cell>
          <cell r="D566" t="str">
            <v>3X</v>
          </cell>
          <cell r="E566" t="str">
            <v>N</v>
          </cell>
          <cell r="F566">
            <v>7.6899999999999996E-2</v>
          </cell>
        </row>
        <row r="567">
          <cell r="A567" t="str">
            <v>26.72.3X.N</v>
          </cell>
          <cell r="B567">
            <v>26</v>
          </cell>
          <cell r="C567">
            <v>72</v>
          </cell>
          <cell r="D567" t="str">
            <v>3X</v>
          </cell>
          <cell r="E567" t="str">
            <v>N</v>
          </cell>
          <cell r="F567">
            <v>7.6899999999999996E-2</v>
          </cell>
        </row>
        <row r="568">
          <cell r="A568" t="str">
            <v>26.7P.3X.N</v>
          </cell>
          <cell r="B568">
            <v>26</v>
          </cell>
          <cell r="C568" t="str">
            <v>7P</v>
          </cell>
          <cell r="D568" t="str">
            <v>3X</v>
          </cell>
          <cell r="E568" t="str">
            <v>N</v>
          </cell>
          <cell r="F568">
            <v>7.6899999999999996E-2</v>
          </cell>
        </row>
        <row r="569">
          <cell r="A569" t="str">
            <v>26.7U.3X.N</v>
          </cell>
          <cell r="B569">
            <v>26</v>
          </cell>
          <cell r="C569" t="str">
            <v>7U</v>
          </cell>
          <cell r="D569" t="str">
            <v>3X</v>
          </cell>
          <cell r="E569" t="str">
            <v>N</v>
          </cell>
          <cell r="F569">
            <v>7.6899999999999996E-2</v>
          </cell>
        </row>
        <row r="570">
          <cell r="A570" t="str">
            <v>26.1.9X.0</v>
          </cell>
          <cell r="B570">
            <v>26</v>
          </cell>
          <cell r="C570">
            <v>1</v>
          </cell>
          <cell r="D570" t="str">
            <v>9X</v>
          </cell>
          <cell r="E570">
            <v>0</v>
          </cell>
          <cell r="F570">
            <v>0</v>
          </cell>
        </row>
        <row r="571">
          <cell r="A571" t="str">
            <v>26.1.9X.A</v>
          </cell>
          <cell r="B571">
            <v>26</v>
          </cell>
          <cell r="C571">
            <v>1</v>
          </cell>
          <cell r="D571" t="str">
            <v>9X</v>
          </cell>
          <cell r="E571" t="str">
            <v>A</v>
          </cell>
          <cell r="F571">
            <v>0</v>
          </cell>
        </row>
        <row r="572">
          <cell r="A572" t="str">
            <v>27.1.1X.0</v>
          </cell>
          <cell r="B572">
            <v>27</v>
          </cell>
          <cell r="C572">
            <v>1</v>
          </cell>
          <cell r="D572" t="str">
            <v>1X</v>
          </cell>
          <cell r="E572">
            <v>0</v>
          </cell>
          <cell r="F572">
            <v>2.9399999999999999E-2</v>
          </cell>
        </row>
        <row r="573">
          <cell r="A573" t="str">
            <v>27.3.1X.0</v>
          </cell>
          <cell r="B573">
            <v>27</v>
          </cell>
          <cell r="C573">
            <v>3</v>
          </cell>
          <cell r="D573" t="str">
            <v>1X</v>
          </cell>
          <cell r="E573">
            <v>0</v>
          </cell>
          <cell r="F573">
            <v>2.9399999999999999E-2</v>
          </cell>
        </row>
        <row r="574">
          <cell r="A574" t="str">
            <v>27.1.1X.1</v>
          </cell>
          <cell r="B574">
            <v>27</v>
          </cell>
          <cell r="C574">
            <v>1</v>
          </cell>
          <cell r="D574" t="str">
            <v>1X</v>
          </cell>
          <cell r="E574">
            <v>1</v>
          </cell>
          <cell r="F574">
            <v>2.9399999999999999E-2</v>
          </cell>
        </row>
        <row r="575">
          <cell r="A575" t="str">
            <v>27.1.1X.2</v>
          </cell>
          <cell r="B575">
            <v>27</v>
          </cell>
          <cell r="C575">
            <v>1</v>
          </cell>
          <cell r="D575" t="str">
            <v>1X</v>
          </cell>
          <cell r="E575">
            <v>2</v>
          </cell>
          <cell r="F575">
            <v>2.9399999999999999E-2</v>
          </cell>
        </row>
        <row r="576">
          <cell r="A576" t="str">
            <v>27.1.1X.3</v>
          </cell>
          <cell r="B576">
            <v>27</v>
          </cell>
          <cell r="C576">
            <v>1</v>
          </cell>
          <cell r="D576" t="str">
            <v>1X</v>
          </cell>
          <cell r="E576">
            <v>3</v>
          </cell>
          <cell r="F576">
            <v>2.9399999999999999E-2</v>
          </cell>
        </row>
        <row r="577">
          <cell r="A577" t="str">
            <v>27.71.1X.3</v>
          </cell>
          <cell r="B577">
            <v>27</v>
          </cell>
          <cell r="C577">
            <v>71</v>
          </cell>
          <cell r="D577" t="str">
            <v>1X</v>
          </cell>
          <cell r="E577">
            <v>3</v>
          </cell>
          <cell r="F577">
            <v>2.9399999999999999E-2</v>
          </cell>
        </row>
        <row r="578">
          <cell r="A578" t="str">
            <v>27.1.1X.A</v>
          </cell>
          <cell r="B578">
            <v>27</v>
          </cell>
          <cell r="C578">
            <v>1</v>
          </cell>
          <cell r="D578" t="str">
            <v>1X</v>
          </cell>
          <cell r="E578" t="str">
            <v>A</v>
          </cell>
          <cell r="F578">
            <v>2.9399999999999999E-2</v>
          </cell>
        </row>
        <row r="579">
          <cell r="A579" t="str">
            <v>27.3.1X.A</v>
          </cell>
          <cell r="B579">
            <v>27</v>
          </cell>
          <cell r="C579">
            <v>3</v>
          </cell>
          <cell r="D579" t="str">
            <v>1X</v>
          </cell>
          <cell r="E579" t="str">
            <v>A</v>
          </cell>
          <cell r="F579">
            <v>2.9399999999999999E-2</v>
          </cell>
        </row>
        <row r="580">
          <cell r="A580" t="str">
            <v>27.71.1X.B</v>
          </cell>
          <cell r="B580">
            <v>27</v>
          </cell>
          <cell r="C580">
            <v>71</v>
          </cell>
          <cell r="D580" t="str">
            <v>1X</v>
          </cell>
          <cell r="E580" t="str">
            <v>B</v>
          </cell>
          <cell r="F580">
            <v>2.9399999999999999E-2</v>
          </cell>
        </row>
        <row r="581">
          <cell r="A581" t="str">
            <v>27.1.1X.I</v>
          </cell>
          <cell r="B581">
            <v>27</v>
          </cell>
          <cell r="C581">
            <v>1</v>
          </cell>
          <cell r="D581" t="str">
            <v>1X</v>
          </cell>
          <cell r="E581" t="str">
            <v>I</v>
          </cell>
          <cell r="F581">
            <v>2.9399999999999999E-2</v>
          </cell>
        </row>
        <row r="582">
          <cell r="A582" t="str">
            <v>27.14.1X.I</v>
          </cell>
          <cell r="B582">
            <v>27</v>
          </cell>
          <cell r="C582">
            <v>14</v>
          </cell>
          <cell r="D582" t="str">
            <v>1X</v>
          </cell>
          <cell r="E582" t="str">
            <v>I</v>
          </cell>
          <cell r="F582">
            <v>2.9399999999999999E-2</v>
          </cell>
        </row>
        <row r="583">
          <cell r="A583" t="str">
            <v>27.1.1X.N</v>
          </cell>
          <cell r="B583">
            <v>27</v>
          </cell>
          <cell r="C583">
            <v>1</v>
          </cell>
          <cell r="D583" t="str">
            <v>1X</v>
          </cell>
          <cell r="E583" t="str">
            <v>N</v>
          </cell>
          <cell r="F583">
            <v>2.9399999999999999E-2</v>
          </cell>
        </row>
        <row r="584">
          <cell r="A584" t="str">
            <v>27.0B.1X.N</v>
          </cell>
          <cell r="B584">
            <v>27</v>
          </cell>
          <cell r="C584" t="str">
            <v>0B</v>
          </cell>
          <cell r="D584" t="str">
            <v>1X</v>
          </cell>
          <cell r="E584" t="str">
            <v>N</v>
          </cell>
          <cell r="F584">
            <v>2.9399999999999999E-2</v>
          </cell>
        </row>
        <row r="585">
          <cell r="A585" t="str">
            <v>27.0E.1X.N</v>
          </cell>
          <cell r="B585">
            <v>27</v>
          </cell>
          <cell r="C585" t="str">
            <v>0E</v>
          </cell>
          <cell r="D585" t="str">
            <v>1X</v>
          </cell>
          <cell r="E585" t="str">
            <v>N</v>
          </cell>
          <cell r="F585">
            <v>2.9399999999999999E-2</v>
          </cell>
        </row>
        <row r="586">
          <cell r="A586" t="str">
            <v>27.0M.1X.N</v>
          </cell>
          <cell r="B586">
            <v>27</v>
          </cell>
          <cell r="C586" t="str">
            <v>0M</v>
          </cell>
          <cell r="D586" t="str">
            <v>1X</v>
          </cell>
          <cell r="E586" t="str">
            <v>N</v>
          </cell>
          <cell r="F586">
            <v>2.9399999999999999E-2</v>
          </cell>
        </row>
        <row r="587">
          <cell r="A587" t="str">
            <v>27.14.1X.N</v>
          </cell>
          <cell r="B587">
            <v>27</v>
          </cell>
          <cell r="C587">
            <v>14</v>
          </cell>
          <cell r="D587" t="str">
            <v>1X</v>
          </cell>
          <cell r="E587" t="str">
            <v>N</v>
          </cell>
          <cell r="F587">
            <v>2.9399999999999999E-2</v>
          </cell>
        </row>
        <row r="588">
          <cell r="A588" t="str">
            <v>27.72.1X.N</v>
          </cell>
          <cell r="B588">
            <v>27</v>
          </cell>
          <cell r="C588">
            <v>72</v>
          </cell>
          <cell r="D588" t="str">
            <v>1X</v>
          </cell>
          <cell r="E588" t="str">
            <v>N</v>
          </cell>
          <cell r="F588">
            <v>2.9399999999999999E-2</v>
          </cell>
        </row>
        <row r="589">
          <cell r="A589" t="str">
            <v>27.7P.1X.N</v>
          </cell>
          <cell r="B589">
            <v>27</v>
          </cell>
          <cell r="C589" t="str">
            <v>7P</v>
          </cell>
          <cell r="D589" t="str">
            <v>1X</v>
          </cell>
          <cell r="E589" t="str">
            <v>N</v>
          </cell>
          <cell r="F589">
            <v>2.9399999999999999E-2</v>
          </cell>
        </row>
        <row r="590">
          <cell r="A590" t="str">
            <v>27.7U.1X.N</v>
          </cell>
          <cell r="B590">
            <v>27</v>
          </cell>
          <cell r="C590" t="str">
            <v>7U</v>
          </cell>
          <cell r="D590" t="str">
            <v>1X</v>
          </cell>
          <cell r="E590" t="str">
            <v>N</v>
          </cell>
          <cell r="F590">
            <v>2.9399999999999999E-2</v>
          </cell>
        </row>
        <row r="591">
          <cell r="A591" t="str">
            <v>27.1.1X.P</v>
          </cell>
          <cell r="B591">
            <v>27</v>
          </cell>
          <cell r="C591">
            <v>1</v>
          </cell>
          <cell r="D591" t="str">
            <v>1X</v>
          </cell>
          <cell r="E591" t="str">
            <v>P</v>
          </cell>
          <cell r="F591">
            <v>2.9399999999999999E-2</v>
          </cell>
        </row>
        <row r="592">
          <cell r="A592" t="str">
            <v>27.1.3X.0</v>
          </cell>
          <cell r="B592">
            <v>27</v>
          </cell>
          <cell r="C592">
            <v>1</v>
          </cell>
          <cell r="D592" t="str">
            <v>3X</v>
          </cell>
          <cell r="E592">
            <v>0</v>
          </cell>
          <cell r="F592">
            <v>5.0099999999999999E-2</v>
          </cell>
        </row>
        <row r="593">
          <cell r="A593" t="str">
            <v>27.1.3X.A</v>
          </cell>
          <cell r="B593">
            <v>27</v>
          </cell>
          <cell r="C593">
            <v>1</v>
          </cell>
          <cell r="D593" t="str">
            <v>3X</v>
          </cell>
          <cell r="E593" t="str">
            <v>A</v>
          </cell>
          <cell r="F593">
            <v>5.0099999999999999E-2</v>
          </cell>
        </row>
        <row r="594">
          <cell r="A594" t="str">
            <v>27.1.3X.N</v>
          </cell>
          <cell r="B594">
            <v>27</v>
          </cell>
          <cell r="C594">
            <v>1</v>
          </cell>
          <cell r="D594" t="str">
            <v>3X</v>
          </cell>
          <cell r="E594" t="str">
            <v>N</v>
          </cell>
          <cell r="F594">
            <v>5.0099999999999999E-2</v>
          </cell>
        </row>
        <row r="595">
          <cell r="A595" t="str">
            <v>27.72.3X.N</v>
          </cell>
          <cell r="B595">
            <v>27</v>
          </cell>
          <cell r="C595">
            <v>72</v>
          </cell>
          <cell r="D595" t="str">
            <v>3X</v>
          </cell>
          <cell r="E595" t="str">
            <v>N</v>
          </cell>
          <cell r="F595">
            <v>5.0099999999999999E-2</v>
          </cell>
        </row>
        <row r="596">
          <cell r="A596" t="str">
            <v>27.7U.3X.N</v>
          </cell>
          <cell r="B596">
            <v>27</v>
          </cell>
          <cell r="C596" t="str">
            <v>7U</v>
          </cell>
          <cell r="D596" t="str">
            <v>3X</v>
          </cell>
          <cell r="E596" t="str">
            <v>N</v>
          </cell>
          <cell r="F596">
            <v>5.0099999999999999E-2</v>
          </cell>
        </row>
        <row r="597">
          <cell r="A597" t="str">
            <v>27.1.9X.0</v>
          </cell>
          <cell r="B597">
            <v>27</v>
          </cell>
          <cell r="C597">
            <v>1</v>
          </cell>
          <cell r="D597" t="str">
            <v>9X</v>
          </cell>
          <cell r="E597">
            <v>0</v>
          </cell>
          <cell r="F597">
            <v>0</v>
          </cell>
        </row>
        <row r="598">
          <cell r="A598" t="str">
            <v>27.1.9X.A</v>
          </cell>
          <cell r="B598">
            <v>27</v>
          </cell>
          <cell r="C598">
            <v>1</v>
          </cell>
          <cell r="D598" t="str">
            <v>9X</v>
          </cell>
          <cell r="E598" t="str">
            <v>A</v>
          </cell>
          <cell r="F598">
            <v>0</v>
          </cell>
        </row>
        <row r="599">
          <cell r="A599" t="str">
            <v>29.1.0.0</v>
          </cell>
          <cell r="B599">
            <v>29</v>
          </cell>
          <cell r="C599">
            <v>1</v>
          </cell>
          <cell r="D599">
            <v>0</v>
          </cell>
          <cell r="E599">
            <v>0</v>
          </cell>
          <cell r="F599">
            <v>2.9399999999999999E-2</v>
          </cell>
        </row>
        <row r="600">
          <cell r="A600" t="str">
            <v>29.1.0.A</v>
          </cell>
          <cell r="B600">
            <v>29</v>
          </cell>
          <cell r="C600">
            <v>1</v>
          </cell>
          <cell r="D600">
            <v>0</v>
          </cell>
          <cell r="E600" t="str">
            <v>A</v>
          </cell>
          <cell r="F600">
            <v>2.9399999999999999E-2</v>
          </cell>
        </row>
        <row r="601">
          <cell r="A601" t="str">
            <v>29.1.0.I</v>
          </cell>
          <cell r="B601">
            <v>29</v>
          </cell>
          <cell r="C601">
            <v>1</v>
          </cell>
          <cell r="D601">
            <v>0</v>
          </cell>
          <cell r="E601" t="str">
            <v>I</v>
          </cell>
          <cell r="F601">
            <v>2.9399999999999999E-2</v>
          </cell>
        </row>
        <row r="602">
          <cell r="A602" t="str">
            <v>29.1.0.N</v>
          </cell>
          <cell r="B602">
            <v>29</v>
          </cell>
          <cell r="C602">
            <v>1</v>
          </cell>
          <cell r="D602">
            <v>0</v>
          </cell>
          <cell r="E602" t="str">
            <v>N</v>
          </cell>
          <cell r="F602">
            <v>2.9399999999999999E-2</v>
          </cell>
        </row>
        <row r="603">
          <cell r="A603" t="str">
            <v>29.7U.0.N</v>
          </cell>
          <cell r="B603">
            <v>29</v>
          </cell>
          <cell r="C603" t="str">
            <v>7U</v>
          </cell>
          <cell r="D603">
            <v>0</v>
          </cell>
          <cell r="E603" t="str">
            <v>N</v>
          </cell>
          <cell r="F603">
            <v>2.9399999999999999E-2</v>
          </cell>
        </row>
        <row r="604">
          <cell r="A604" t="str">
            <v>29.1.98.0</v>
          </cell>
          <cell r="B604">
            <v>29</v>
          </cell>
          <cell r="C604">
            <v>1</v>
          </cell>
          <cell r="D604">
            <v>98</v>
          </cell>
          <cell r="E604">
            <v>0</v>
          </cell>
          <cell r="F604">
            <v>0</v>
          </cell>
        </row>
        <row r="605">
          <cell r="A605" t="str">
            <v>29.1.98.A</v>
          </cell>
          <cell r="B605">
            <v>29</v>
          </cell>
          <cell r="C605">
            <v>1</v>
          </cell>
          <cell r="D605">
            <v>98</v>
          </cell>
          <cell r="E605" t="str">
            <v>A</v>
          </cell>
          <cell r="F605">
            <v>0</v>
          </cell>
        </row>
        <row r="606">
          <cell r="A606" t="str">
            <v>31.1.0.0</v>
          </cell>
          <cell r="B606">
            <v>31</v>
          </cell>
          <cell r="C606">
            <v>1</v>
          </cell>
          <cell r="D606">
            <v>0</v>
          </cell>
          <cell r="E606">
            <v>0</v>
          </cell>
          <cell r="F606">
            <v>2.3300000000000001E-2</v>
          </cell>
        </row>
        <row r="607">
          <cell r="A607" t="str">
            <v>31.12.0.0</v>
          </cell>
          <cell r="B607">
            <v>31</v>
          </cell>
          <cell r="C607">
            <v>12</v>
          </cell>
          <cell r="D607">
            <v>0</v>
          </cell>
          <cell r="E607">
            <v>0</v>
          </cell>
          <cell r="F607">
            <v>2.3300000000000001E-2</v>
          </cell>
        </row>
        <row r="608">
          <cell r="A608" t="str">
            <v>31.1.0.1</v>
          </cell>
          <cell r="B608">
            <v>31</v>
          </cell>
          <cell r="C608">
            <v>1</v>
          </cell>
          <cell r="D608">
            <v>0</v>
          </cell>
          <cell r="E608">
            <v>1</v>
          </cell>
          <cell r="F608">
            <v>2.3300000000000001E-2</v>
          </cell>
        </row>
        <row r="609">
          <cell r="A609" t="str">
            <v>31.1.0.2</v>
          </cell>
          <cell r="B609">
            <v>31</v>
          </cell>
          <cell r="C609">
            <v>1</v>
          </cell>
          <cell r="D609">
            <v>0</v>
          </cell>
          <cell r="E609">
            <v>2</v>
          </cell>
          <cell r="F609">
            <v>2.3300000000000001E-2</v>
          </cell>
        </row>
        <row r="610">
          <cell r="A610" t="str">
            <v>31.1.0.3</v>
          </cell>
          <cell r="B610">
            <v>31</v>
          </cell>
          <cell r="C610">
            <v>1</v>
          </cell>
          <cell r="D610">
            <v>0</v>
          </cell>
          <cell r="E610">
            <v>3</v>
          </cell>
          <cell r="F610">
            <v>2.3300000000000001E-2</v>
          </cell>
        </row>
        <row r="611">
          <cell r="A611" t="str">
            <v>31.71.0.3</v>
          </cell>
          <cell r="B611">
            <v>31</v>
          </cell>
          <cell r="C611">
            <v>71</v>
          </cell>
          <cell r="D611">
            <v>0</v>
          </cell>
          <cell r="E611">
            <v>3</v>
          </cell>
          <cell r="F611">
            <v>2.3300000000000001E-2</v>
          </cell>
        </row>
        <row r="612">
          <cell r="A612" t="str">
            <v>31.1.0.A</v>
          </cell>
          <cell r="B612">
            <v>31</v>
          </cell>
          <cell r="C612">
            <v>1</v>
          </cell>
          <cell r="D612">
            <v>0</v>
          </cell>
          <cell r="E612" t="str">
            <v>A</v>
          </cell>
          <cell r="F612">
            <v>2.3300000000000001E-2</v>
          </cell>
        </row>
        <row r="613">
          <cell r="A613" t="str">
            <v>31.71.0.B</v>
          </cell>
          <cell r="B613">
            <v>31</v>
          </cell>
          <cell r="C613">
            <v>71</v>
          </cell>
          <cell r="D613">
            <v>0</v>
          </cell>
          <cell r="E613" t="str">
            <v>B</v>
          </cell>
          <cell r="F613">
            <v>2.3300000000000001E-2</v>
          </cell>
        </row>
        <row r="614">
          <cell r="A614" t="str">
            <v>31.1.0.I</v>
          </cell>
          <cell r="B614">
            <v>31</v>
          </cell>
          <cell r="C614">
            <v>1</v>
          </cell>
          <cell r="D614">
            <v>0</v>
          </cell>
          <cell r="E614" t="str">
            <v>I</v>
          </cell>
          <cell r="F614">
            <v>2.3300000000000001E-2</v>
          </cell>
        </row>
        <row r="615">
          <cell r="A615" t="str">
            <v>31.1.0.N</v>
          </cell>
          <cell r="B615">
            <v>31</v>
          </cell>
          <cell r="C615">
            <v>1</v>
          </cell>
          <cell r="D615">
            <v>0</v>
          </cell>
          <cell r="E615" t="str">
            <v>N</v>
          </cell>
          <cell r="F615">
            <v>2.3300000000000001E-2</v>
          </cell>
        </row>
        <row r="616">
          <cell r="A616" t="str">
            <v>31.0B.0.N</v>
          </cell>
          <cell r="B616">
            <v>31</v>
          </cell>
          <cell r="C616" t="str">
            <v>0B</v>
          </cell>
          <cell r="D616">
            <v>0</v>
          </cell>
          <cell r="E616" t="str">
            <v>N</v>
          </cell>
          <cell r="F616">
            <v>2.3300000000000001E-2</v>
          </cell>
        </row>
        <row r="617">
          <cell r="A617" t="str">
            <v>31.0E.0.N</v>
          </cell>
          <cell r="B617">
            <v>31</v>
          </cell>
          <cell r="C617" t="str">
            <v>0E</v>
          </cell>
          <cell r="D617">
            <v>0</v>
          </cell>
          <cell r="E617" t="str">
            <v>N</v>
          </cell>
          <cell r="F617">
            <v>2.3300000000000001E-2</v>
          </cell>
        </row>
        <row r="618">
          <cell r="A618" t="str">
            <v>31.0M.0.N</v>
          </cell>
          <cell r="B618">
            <v>31</v>
          </cell>
          <cell r="C618" t="str">
            <v>0M</v>
          </cell>
          <cell r="D618">
            <v>0</v>
          </cell>
          <cell r="E618" t="str">
            <v>N</v>
          </cell>
          <cell r="F618">
            <v>2.3300000000000001E-2</v>
          </cell>
        </row>
        <row r="619">
          <cell r="A619" t="str">
            <v>31.12.0.N</v>
          </cell>
          <cell r="B619">
            <v>31</v>
          </cell>
          <cell r="C619">
            <v>12</v>
          </cell>
          <cell r="D619">
            <v>0</v>
          </cell>
          <cell r="E619" t="str">
            <v>N</v>
          </cell>
          <cell r="F619">
            <v>2.3300000000000001E-2</v>
          </cell>
        </row>
        <row r="620">
          <cell r="A620" t="str">
            <v>31.7P.0.N</v>
          </cell>
          <cell r="B620">
            <v>31</v>
          </cell>
          <cell r="C620" t="str">
            <v>7P</v>
          </cell>
          <cell r="D620">
            <v>0</v>
          </cell>
          <cell r="E620" t="str">
            <v>N</v>
          </cell>
          <cell r="F620">
            <v>2.3300000000000001E-2</v>
          </cell>
        </row>
        <row r="621">
          <cell r="A621" t="str">
            <v>31.7U.0.N</v>
          </cell>
          <cell r="B621">
            <v>31</v>
          </cell>
          <cell r="C621" t="str">
            <v>7U</v>
          </cell>
          <cell r="D621">
            <v>0</v>
          </cell>
          <cell r="E621" t="str">
            <v>N</v>
          </cell>
          <cell r="F621">
            <v>2.3300000000000001E-2</v>
          </cell>
        </row>
        <row r="622">
          <cell r="A622" t="str">
            <v>31.1.98.0</v>
          </cell>
          <cell r="B622">
            <v>31</v>
          </cell>
          <cell r="C622">
            <v>1</v>
          </cell>
          <cell r="D622">
            <v>98</v>
          </cell>
          <cell r="E622">
            <v>0</v>
          </cell>
          <cell r="F622">
            <v>0</v>
          </cell>
        </row>
        <row r="623">
          <cell r="A623" t="str">
            <v>31.1.98.A</v>
          </cell>
          <cell r="B623">
            <v>31</v>
          </cell>
          <cell r="C623">
            <v>1</v>
          </cell>
          <cell r="D623">
            <v>98</v>
          </cell>
          <cell r="E623" t="str">
            <v>A</v>
          </cell>
          <cell r="F623">
            <v>0</v>
          </cell>
        </row>
        <row r="624">
          <cell r="A624" t="str">
            <v>35.1.0.0</v>
          </cell>
          <cell r="B624">
            <v>35</v>
          </cell>
          <cell r="C624">
            <v>1</v>
          </cell>
          <cell r="D624">
            <v>0</v>
          </cell>
          <cell r="E624">
            <v>0</v>
          </cell>
          <cell r="F624">
            <v>2.86E-2</v>
          </cell>
        </row>
        <row r="625">
          <cell r="A625" t="str">
            <v>35.1.0.A</v>
          </cell>
          <cell r="B625">
            <v>35</v>
          </cell>
          <cell r="C625">
            <v>1</v>
          </cell>
          <cell r="D625">
            <v>0</v>
          </cell>
          <cell r="E625" t="str">
            <v>A</v>
          </cell>
          <cell r="F625">
            <v>2.86E-2</v>
          </cell>
        </row>
        <row r="626">
          <cell r="A626" t="str">
            <v>35.1.0.I</v>
          </cell>
          <cell r="B626">
            <v>35</v>
          </cell>
          <cell r="C626">
            <v>1</v>
          </cell>
          <cell r="D626">
            <v>0</v>
          </cell>
          <cell r="E626" t="str">
            <v>I</v>
          </cell>
          <cell r="F626">
            <v>2.86E-2</v>
          </cell>
        </row>
        <row r="627">
          <cell r="A627" t="str">
            <v>35.1.0.N</v>
          </cell>
          <cell r="B627">
            <v>35</v>
          </cell>
          <cell r="C627">
            <v>1</v>
          </cell>
          <cell r="D627">
            <v>0</v>
          </cell>
          <cell r="E627" t="str">
            <v>N</v>
          </cell>
          <cell r="F627">
            <v>2.86E-2</v>
          </cell>
        </row>
        <row r="628">
          <cell r="A628" t="str">
            <v>35.0B.0.N</v>
          </cell>
          <cell r="B628">
            <v>35</v>
          </cell>
          <cell r="C628" t="str">
            <v>0B</v>
          </cell>
          <cell r="D628">
            <v>0</v>
          </cell>
          <cell r="E628" t="str">
            <v>N</v>
          </cell>
          <cell r="F628">
            <v>2.86E-2</v>
          </cell>
        </row>
        <row r="629">
          <cell r="A629" t="str">
            <v>35.0E.0.N</v>
          </cell>
          <cell r="B629">
            <v>35</v>
          </cell>
          <cell r="C629" t="str">
            <v>0E</v>
          </cell>
          <cell r="D629">
            <v>0</v>
          </cell>
          <cell r="E629" t="str">
            <v>N</v>
          </cell>
          <cell r="F629">
            <v>2.86E-2</v>
          </cell>
        </row>
        <row r="630">
          <cell r="A630" t="str">
            <v>35.0U.0.N</v>
          </cell>
          <cell r="B630">
            <v>35</v>
          </cell>
          <cell r="C630" t="str">
            <v>0U</v>
          </cell>
          <cell r="D630">
            <v>0</v>
          </cell>
          <cell r="E630" t="str">
            <v>N</v>
          </cell>
          <cell r="F630">
            <v>2.86E-2</v>
          </cell>
        </row>
        <row r="631">
          <cell r="A631" t="str">
            <v>35.14.0.N</v>
          </cell>
          <cell r="B631">
            <v>35</v>
          </cell>
          <cell r="C631">
            <v>14</v>
          </cell>
          <cell r="D631">
            <v>0</v>
          </cell>
          <cell r="E631" t="str">
            <v>N</v>
          </cell>
          <cell r="F631">
            <v>2.86E-2</v>
          </cell>
        </row>
        <row r="632">
          <cell r="A632" t="str">
            <v>35.27.0.N</v>
          </cell>
          <cell r="B632">
            <v>35</v>
          </cell>
          <cell r="C632">
            <v>27</v>
          </cell>
          <cell r="D632">
            <v>0</v>
          </cell>
          <cell r="E632" t="str">
            <v>N</v>
          </cell>
          <cell r="F632">
            <v>2.86E-2</v>
          </cell>
        </row>
        <row r="633">
          <cell r="A633" t="str">
            <v>35.72.0.N</v>
          </cell>
          <cell r="B633">
            <v>35</v>
          </cell>
          <cell r="C633">
            <v>72</v>
          </cell>
          <cell r="D633">
            <v>0</v>
          </cell>
          <cell r="E633" t="str">
            <v>N</v>
          </cell>
          <cell r="F633">
            <v>2.86E-2</v>
          </cell>
        </row>
        <row r="634">
          <cell r="A634" t="str">
            <v>35.7P.0.N</v>
          </cell>
          <cell r="B634">
            <v>35</v>
          </cell>
          <cell r="C634" t="str">
            <v>7P</v>
          </cell>
          <cell r="D634">
            <v>0</v>
          </cell>
          <cell r="E634" t="str">
            <v>N</v>
          </cell>
          <cell r="F634">
            <v>2.86E-2</v>
          </cell>
        </row>
        <row r="635">
          <cell r="A635" t="str">
            <v>35.1.98.0</v>
          </cell>
          <cell r="B635">
            <v>35</v>
          </cell>
          <cell r="C635">
            <v>1</v>
          </cell>
          <cell r="D635">
            <v>98</v>
          </cell>
          <cell r="E635">
            <v>0</v>
          </cell>
          <cell r="F635">
            <v>0</v>
          </cell>
        </row>
        <row r="636">
          <cell r="A636" t="str">
            <v>35.1.98.A</v>
          </cell>
          <cell r="B636">
            <v>35</v>
          </cell>
          <cell r="C636">
            <v>1</v>
          </cell>
          <cell r="D636">
            <v>98</v>
          </cell>
          <cell r="E636" t="str">
            <v>A</v>
          </cell>
          <cell r="F636">
            <v>0</v>
          </cell>
        </row>
        <row r="637">
          <cell r="A637" t="str">
            <v>37.1.0.0</v>
          </cell>
          <cell r="B637">
            <v>37</v>
          </cell>
          <cell r="C637">
            <v>1</v>
          </cell>
          <cell r="D637">
            <v>0</v>
          </cell>
          <cell r="E637">
            <v>0</v>
          </cell>
          <cell r="F637">
            <v>6.25E-2</v>
          </cell>
        </row>
        <row r="638">
          <cell r="A638" t="str">
            <v>37.15.0.0</v>
          </cell>
          <cell r="B638">
            <v>37</v>
          </cell>
          <cell r="C638">
            <v>15</v>
          </cell>
          <cell r="D638">
            <v>0</v>
          </cell>
          <cell r="E638">
            <v>0</v>
          </cell>
          <cell r="F638">
            <v>6.25E-2</v>
          </cell>
        </row>
        <row r="639">
          <cell r="A639" t="str">
            <v>37.1.0.A</v>
          </cell>
          <cell r="B639">
            <v>37</v>
          </cell>
          <cell r="C639">
            <v>1</v>
          </cell>
          <cell r="D639">
            <v>0</v>
          </cell>
          <cell r="E639" t="str">
            <v>A</v>
          </cell>
          <cell r="F639">
            <v>6.25E-2</v>
          </cell>
        </row>
        <row r="640">
          <cell r="A640" t="str">
            <v>37.15.0.A</v>
          </cell>
          <cell r="B640">
            <v>37</v>
          </cell>
          <cell r="C640">
            <v>15</v>
          </cell>
          <cell r="D640">
            <v>0</v>
          </cell>
          <cell r="E640" t="str">
            <v>A</v>
          </cell>
          <cell r="F640">
            <v>6.25E-2</v>
          </cell>
        </row>
        <row r="641">
          <cell r="A641" t="str">
            <v>37.1.0.I</v>
          </cell>
          <cell r="B641">
            <v>37</v>
          </cell>
          <cell r="C641">
            <v>1</v>
          </cell>
          <cell r="D641">
            <v>0</v>
          </cell>
          <cell r="E641" t="str">
            <v>I</v>
          </cell>
          <cell r="F641">
            <v>6.25E-2</v>
          </cell>
        </row>
        <row r="642">
          <cell r="A642" t="str">
            <v>37.1.0.N</v>
          </cell>
          <cell r="B642">
            <v>37</v>
          </cell>
          <cell r="C642">
            <v>1</v>
          </cell>
          <cell r="D642">
            <v>0</v>
          </cell>
          <cell r="E642" t="str">
            <v>N</v>
          </cell>
          <cell r="F642">
            <v>6.25E-2</v>
          </cell>
        </row>
        <row r="643">
          <cell r="A643" t="str">
            <v>37.0E.0.N</v>
          </cell>
          <cell r="B643">
            <v>37</v>
          </cell>
          <cell r="C643" t="str">
            <v>0E</v>
          </cell>
          <cell r="D643">
            <v>0</v>
          </cell>
          <cell r="E643" t="str">
            <v>N</v>
          </cell>
          <cell r="F643">
            <v>6.25E-2</v>
          </cell>
        </row>
        <row r="644">
          <cell r="A644" t="str">
            <v>37.0M.0.N</v>
          </cell>
          <cell r="B644">
            <v>37</v>
          </cell>
          <cell r="C644" t="str">
            <v>0M</v>
          </cell>
          <cell r="D644">
            <v>0</v>
          </cell>
          <cell r="E644" t="str">
            <v>N</v>
          </cell>
          <cell r="F644">
            <v>6.25E-2</v>
          </cell>
        </row>
        <row r="645">
          <cell r="A645" t="str">
            <v>37.12.0.N</v>
          </cell>
          <cell r="B645">
            <v>37</v>
          </cell>
          <cell r="C645">
            <v>12</v>
          </cell>
          <cell r="D645">
            <v>0</v>
          </cell>
          <cell r="E645" t="str">
            <v>N</v>
          </cell>
          <cell r="F645">
            <v>6.25E-2</v>
          </cell>
        </row>
        <row r="646">
          <cell r="A646" t="str">
            <v>37.14.0.N</v>
          </cell>
          <cell r="B646">
            <v>37</v>
          </cell>
          <cell r="C646">
            <v>14</v>
          </cell>
          <cell r="D646">
            <v>0</v>
          </cell>
          <cell r="E646" t="str">
            <v>N</v>
          </cell>
          <cell r="F646">
            <v>6.25E-2</v>
          </cell>
        </row>
        <row r="647">
          <cell r="A647" t="str">
            <v>37.7U.0.N</v>
          </cell>
          <cell r="B647">
            <v>37</v>
          </cell>
          <cell r="C647" t="str">
            <v>7U</v>
          </cell>
          <cell r="D647">
            <v>0</v>
          </cell>
          <cell r="E647" t="str">
            <v>N</v>
          </cell>
          <cell r="F647">
            <v>6.25E-2</v>
          </cell>
        </row>
        <row r="648">
          <cell r="A648" t="str">
            <v>37.1.98.0</v>
          </cell>
          <cell r="B648">
            <v>37</v>
          </cell>
          <cell r="C648">
            <v>1</v>
          </cell>
          <cell r="D648">
            <v>98</v>
          </cell>
          <cell r="E648">
            <v>0</v>
          </cell>
          <cell r="F648">
            <v>0</v>
          </cell>
        </row>
        <row r="649">
          <cell r="A649" t="str">
            <v>37.1.98.A</v>
          </cell>
          <cell r="B649">
            <v>37</v>
          </cell>
          <cell r="C649">
            <v>1</v>
          </cell>
          <cell r="D649">
            <v>98</v>
          </cell>
          <cell r="E649" t="str">
            <v>A</v>
          </cell>
          <cell r="F649">
            <v>0</v>
          </cell>
        </row>
        <row r="650">
          <cell r="A650" t="str">
            <v>39.1.10.0</v>
          </cell>
          <cell r="B650">
            <v>39</v>
          </cell>
          <cell r="C650">
            <v>1</v>
          </cell>
          <cell r="D650">
            <v>10</v>
          </cell>
          <cell r="E650">
            <v>0</v>
          </cell>
          <cell r="F650">
            <v>1.9599999999999999E-2</v>
          </cell>
        </row>
        <row r="651">
          <cell r="A651" t="str">
            <v>39.1.10.1</v>
          </cell>
          <cell r="B651">
            <v>39</v>
          </cell>
          <cell r="C651">
            <v>1</v>
          </cell>
          <cell r="D651">
            <v>10</v>
          </cell>
          <cell r="E651">
            <v>1</v>
          </cell>
          <cell r="F651">
            <v>1.9599999999999999E-2</v>
          </cell>
        </row>
        <row r="652">
          <cell r="A652" t="str">
            <v>39.1.10.2</v>
          </cell>
          <cell r="B652">
            <v>39</v>
          </cell>
          <cell r="C652">
            <v>1</v>
          </cell>
          <cell r="D652">
            <v>10</v>
          </cell>
          <cell r="E652">
            <v>2</v>
          </cell>
          <cell r="F652">
            <v>1.9599999999999999E-2</v>
          </cell>
        </row>
        <row r="653">
          <cell r="A653" t="str">
            <v>39.1.10.A</v>
          </cell>
          <cell r="B653">
            <v>39</v>
          </cell>
          <cell r="C653">
            <v>1</v>
          </cell>
          <cell r="D653">
            <v>10</v>
          </cell>
          <cell r="E653" t="str">
            <v>A</v>
          </cell>
          <cell r="F653">
            <v>1.9599999999999999E-2</v>
          </cell>
        </row>
        <row r="654">
          <cell r="A654" t="str">
            <v>39.1.10.I</v>
          </cell>
          <cell r="B654">
            <v>39</v>
          </cell>
          <cell r="C654">
            <v>1</v>
          </cell>
          <cell r="D654">
            <v>10</v>
          </cell>
          <cell r="E654" t="str">
            <v>I</v>
          </cell>
          <cell r="F654">
            <v>1.9599999999999999E-2</v>
          </cell>
        </row>
        <row r="655">
          <cell r="A655" t="str">
            <v>39.1.10.N</v>
          </cell>
          <cell r="B655">
            <v>39</v>
          </cell>
          <cell r="C655">
            <v>1</v>
          </cell>
          <cell r="D655">
            <v>10</v>
          </cell>
          <cell r="E655" t="str">
            <v>N</v>
          </cell>
          <cell r="F655">
            <v>1.9599999999999999E-2</v>
          </cell>
        </row>
        <row r="656">
          <cell r="A656" t="str">
            <v>39.0B.10.N</v>
          </cell>
          <cell r="B656">
            <v>39</v>
          </cell>
          <cell r="C656" t="str">
            <v>0B</v>
          </cell>
          <cell r="D656">
            <v>10</v>
          </cell>
          <cell r="E656" t="str">
            <v>N</v>
          </cell>
          <cell r="F656">
            <v>1.9599999999999999E-2</v>
          </cell>
        </row>
        <row r="657">
          <cell r="A657" t="str">
            <v>39.7U.10.N</v>
          </cell>
          <cell r="B657">
            <v>39</v>
          </cell>
          <cell r="C657" t="str">
            <v>7U</v>
          </cell>
          <cell r="D657">
            <v>10</v>
          </cell>
          <cell r="E657" t="str">
            <v>N</v>
          </cell>
          <cell r="F657">
            <v>1.9599999999999999E-2</v>
          </cell>
        </row>
        <row r="658">
          <cell r="A658" t="str">
            <v>39.1.20.0</v>
          </cell>
          <cell r="B658">
            <v>39</v>
          </cell>
          <cell r="C658">
            <v>1</v>
          </cell>
          <cell r="D658">
            <v>20</v>
          </cell>
          <cell r="E658">
            <v>0</v>
          </cell>
          <cell r="F658">
            <v>1.9599999999999999E-2</v>
          </cell>
        </row>
        <row r="659">
          <cell r="A659" t="str">
            <v>39.3.20.0</v>
          </cell>
          <cell r="B659">
            <v>39</v>
          </cell>
          <cell r="C659">
            <v>3</v>
          </cell>
          <cell r="D659">
            <v>20</v>
          </cell>
          <cell r="E659">
            <v>0</v>
          </cell>
          <cell r="F659">
            <v>1.9599999999999999E-2</v>
          </cell>
        </row>
        <row r="660">
          <cell r="A660" t="str">
            <v>39.18.20.0</v>
          </cell>
          <cell r="B660">
            <v>39</v>
          </cell>
          <cell r="C660">
            <v>18</v>
          </cell>
          <cell r="D660">
            <v>20</v>
          </cell>
          <cell r="E660">
            <v>0</v>
          </cell>
          <cell r="F660">
            <v>1.9599999999999999E-2</v>
          </cell>
        </row>
        <row r="661">
          <cell r="A661" t="str">
            <v>39.1.20.1</v>
          </cell>
          <cell r="B661">
            <v>39</v>
          </cell>
          <cell r="C661">
            <v>1</v>
          </cell>
          <cell r="D661">
            <v>20</v>
          </cell>
          <cell r="E661">
            <v>1</v>
          </cell>
          <cell r="F661">
            <v>1.9599999999999999E-2</v>
          </cell>
        </row>
        <row r="662">
          <cell r="A662" t="str">
            <v>39.1.20.2</v>
          </cell>
          <cell r="B662">
            <v>39</v>
          </cell>
          <cell r="C662">
            <v>1</v>
          </cell>
          <cell r="D662">
            <v>20</v>
          </cell>
          <cell r="E662">
            <v>2</v>
          </cell>
          <cell r="F662">
            <v>1.9599999999999999E-2</v>
          </cell>
        </row>
        <row r="663">
          <cell r="A663" t="str">
            <v>39.1.20.A</v>
          </cell>
          <cell r="B663">
            <v>39</v>
          </cell>
          <cell r="C663">
            <v>1</v>
          </cell>
          <cell r="D663">
            <v>20</v>
          </cell>
          <cell r="E663" t="str">
            <v>A</v>
          </cell>
          <cell r="F663">
            <v>1.9599999999999999E-2</v>
          </cell>
        </row>
        <row r="664">
          <cell r="A664" t="str">
            <v>39.3.20.A</v>
          </cell>
          <cell r="B664">
            <v>39</v>
          </cell>
          <cell r="C664">
            <v>3</v>
          </cell>
          <cell r="D664">
            <v>20</v>
          </cell>
          <cell r="E664" t="str">
            <v>A</v>
          </cell>
          <cell r="F664">
            <v>1.9599999999999999E-2</v>
          </cell>
        </row>
        <row r="665">
          <cell r="A665" t="str">
            <v>39.18.20.A</v>
          </cell>
          <cell r="B665">
            <v>39</v>
          </cell>
          <cell r="C665">
            <v>18</v>
          </cell>
          <cell r="D665">
            <v>20</v>
          </cell>
          <cell r="E665" t="str">
            <v>A</v>
          </cell>
          <cell r="F665">
            <v>1.9599999999999999E-2</v>
          </cell>
        </row>
        <row r="666">
          <cell r="A666" t="str">
            <v>39.1.20.I</v>
          </cell>
          <cell r="B666">
            <v>39</v>
          </cell>
          <cell r="C666">
            <v>1</v>
          </cell>
          <cell r="D666">
            <v>20</v>
          </cell>
          <cell r="E666" t="str">
            <v>I</v>
          </cell>
          <cell r="F666">
            <v>1.9599999999999999E-2</v>
          </cell>
        </row>
        <row r="667">
          <cell r="A667" t="str">
            <v>39.1.20.N</v>
          </cell>
          <cell r="B667">
            <v>39</v>
          </cell>
          <cell r="C667">
            <v>1</v>
          </cell>
          <cell r="D667">
            <v>20</v>
          </cell>
          <cell r="E667" t="str">
            <v>N</v>
          </cell>
          <cell r="F667">
            <v>1.9599999999999999E-2</v>
          </cell>
        </row>
        <row r="668">
          <cell r="A668" t="str">
            <v>39.0E.20.N</v>
          </cell>
          <cell r="B668">
            <v>39</v>
          </cell>
          <cell r="C668" t="str">
            <v>0E</v>
          </cell>
          <cell r="D668">
            <v>20</v>
          </cell>
          <cell r="E668" t="str">
            <v>N</v>
          </cell>
          <cell r="F668">
            <v>1.9599999999999999E-2</v>
          </cell>
        </row>
        <row r="669">
          <cell r="A669" t="str">
            <v>39.0M.20.N</v>
          </cell>
          <cell r="B669">
            <v>39</v>
          </cell>
          <cell r="C669" t="str">
            <v>0M</v>
          </cell>
          <cell r="D669">
            <v>20</v>
          </cell>
          <cell r="E669" t="str">
            <v>N</v>
          </cell>
          <cell r="F669">
            <v>1.9599999999999999E-2</v>
          </cell>
        </row>
        <row r="670">
          <cell r="A670" t="str">
            <v>39.18.20.N</v>
          </cell>
          <cell r="B670">
            <v>39</v>
          </cell>
          <cell r="C670">
            <v>18</v>
          </cell>
          <cell r="D670">
            <v>20</v>
          </cell>
          <cell r="E670" t="str">
            <v>N</v>
          </cell>
          <cell r="F670">
            <v>1.9599999999999999E-2</v>
          </cell>
        </row>
        <row r="671">
          <cell r="A671" t="str">
            <v>39.7P.20.N</v>
          </cell>
          <cell r="B671">
            <v>39</v>
          </cell>
          <cell r="C671" t="str">
            <v>7P</v>
          </cell>
          <cell r="D671">
            <v>20</v>
          </cell>
          <cell r="E671" t="str">
            <v>N</v>
          </cell>
          <cell r="F671">
            <v>1.9599999999999999E-2</v>
          </cell>
        </row>
        <row r="672">
          <cell r="A672" t="str">
            <v>39.7U.20.N</v>
          </cell>
          <cell r="B672">
            <v>39</v>
          </cell>
          <cell r="C672" t="str">
            <v>7U</v>
          </cell>
          <cell r="D672">
            <v>20</v>
          </cell>
          <cell r="E672" t="str">
            <v>N</v>
          </cell>
          <cell r="F672">
            <v>1.9599999999999999E-2</v>
          </cell>
        </row>
        <row r="673">
          <cell r="A673" t="str">
            <v>39.1.30.0</v>
          </cell>
          <cell r="B673">
            <v>39</v>
          </cell>
          <cell r="C673">
            <v>1</v>
          </cell>
          <cell r="D673">
            <v>30</v>
          </cell>
          <cell r="E673">
            <v>0</v>
          </cell>
          <cell r="F673">
            <v>0</v>
          </cell>
        </row>
        <row r="674">
          <cell r="A674" t="str">
            <v>39.1.30.A</v>
          </cell>
          <cell r="B674">
            <v>39</v>
          </cell>
          <cell r="C674">
            <v>1</v>
          </cell>
          <cell r="D674">
            <v>30</v>
          </cell>
          <cell r="E674" t="str">
            <v>A</v>
          </cell>
          <cell r="F674">
            <v>0</v>
          </cell>
        </row>
        <row r="675">
          <cell r="A675" t="str">
            <v>39.1.40.0</v>
          </cell>
          <cell r="B675">
            <v>39</v>
          </cell>
          <cell r="C675">
            <v>1</v>
          </cell>
          <cell r="D675">
            <v>40</v>
          </cell>
          <cell r="E675">
            <v>0</v>
          </cell>
          <cell r="F675">
            <v>1.9599999999999999E-2</v>
          </cell>
        </row>
        <row r="676">
          <cell r="A676" t="str">
            <v>39.15.40.0</v>
          </cell>
          <cell r="B676">
            <v>39</v>
          </cell>
          <cell r="C676">
            <v>15</v>
          </cell>
          <cell r="D676">
            <v>40</v>
          </cell>
          <cell r="E676">
            <v>0</v>
          </cell>
          <cell r="F676">
            <v>1.9599999999999999E-2</v>
          </cell>
        </row>
        <row r="677">
          <cell r="A677" t="str">
            <v>39.1.40.1</v>
          </cell>
          <cell r="B677">
            <v>39</v>
          </cell>
          <cell r="C677">
            <v>1</v>
          </cell>
          <cell r="D677">
            <v>40</v>
          </cell>
          <cell r="E677">
            <v>1</v>
          </cell>
          <cell r="F677">
            <v>1.9599999999999999E-2</v>
          </cell>
        </row>
        <row r="678">
          <cell r="A678" t="str">
            <v>39.1.40.3</v>
          </cell>
          <cell r="B678">
            <v>39</v>
          </cell>
          <cell r="C678">
            <v>1</v>
          </cell>
          <cell r="D678">
            <v>40</v>
          </cell>
          <cell r="E678">
            <v>3</v>
          </cell>
          <cell r="F678">
            <v>1.9599999999999999E-2</v>
          </cell>
        </row>
        <row r="679">
          <cell r="A679" t="str">
            <v>39.71.40.3</v>
          </cell>
          <cell r="B679">
            <v>39</v>
          </cell>
          <cell r="C679">
            <v>71</v>
          </cell>
          <cell r="D679">
            <v>40</v>
          </cell>
          <cell r="E679">
            <v>3</v>
          </cell>
          <cell r="F679">
            <v>1.9599999999999999E-2</v>
          </cell>
        </row>
        <row r="680">
          <cell r="A680" t="str">
            <v>39.1.40.A</v>
          </cell>
          <cell r="B680">
            <v>39</v>
          </cell>
          <cell r="C680">
            <v>1</v>
          </cell>
          <cell r="D680">
            <v>40</v>
          </cell>
          <cell r="E680" t="str">
            <v>A</v>
          </cell>
          <cell r="F680">
            <v>1.9599999999999999E-2</v>
          </cell>
        </row>
        <row r="681">
          <cell r="A681" t="str">
            <v>39.14.40.A</v>
          </cell>
          <cell r="B681">
            <v>39</v>
          </cell>
          <cell r="C681">
            <v>14</v>
          </cell>
          <cell r="D681">
            <v>40</v>
          </cell>
          <cell r="E681" t="str">
            <v>A</v>
          </cell>
          <cell r="F681">
            <v>1.9599999999999999E-2</v>
          </cell>
        </row>
        <row r="682">
          <cell r="A682" t="str">
            <v>39.15.40.A</v>
          </cell>
          <cell r="B682">
            <v>39</v>
          </cell>
          <cell r="C682">
            <v>15</v>
          </cell>
          <cell r="D682">
            <v>40</v>
          </cell>
          <cell r="E682" t="str">
            <v>A</v>
          </cell>
          <cell r="F682">
            <v>1.9599999999999999E-2</v>
          </cell>
        </row>
        <row r="683">
          <cell r="A683" t="str">
            <v>39.71.40.B</v>
          </cell>
          <cell r="B683">
            <v>39</v>
          </cell>
          <cell r="C683">
            <v>71</v>
          </cell>
          <cell r="D683">
            <v>40</v>
          </cell>
          <cell r="E683" t="str">
            <v>B</v>
          </cell>
          <cell r="F683">
            <v>1.9599999999999999E-2</v>
          </cell>
        </row>
        <row r="684">
          <cell r="A684" t="str">
            <v>39.1.40.I</v>
          </cell>
          <cell r="B684">
            <v>39</v>
          </cell>
          <cell r="C684">
            <v>1</v>
          </cell>
          <cell r="D684">
            <v>40</v>
          </cell>
          <cell r="E684" t="str">
            <v>I</v>
          </cell>
          <cell r="F684">
            <v>1.9599999999999999E-2</v>
          </cell>
        </row>
        <row r="685">
          <cell r="A685" t="str">
            <v>39.14.40.I</v>
          </cell>
          <cell r="B685">
            <v>39</v>
          </cell>
          <cell r="C685">
            <v>14</v>
          </cell>
          <cell r="D685">
            <v>40</v>
          </cell>
          <cell r="E685" t="str">
            <v>I</v>
          </cell>
          <cell r="F685">
            <v>1.9599999999999999E-2</v>
          </cell>
        </row>
        <row r="686">
          <cell r="A686" t="str">
            <v>39.1.40.N</v>
          </cell>
          <cell r="B686">
            <v>39</v>
          </cell>
          <cell r="C686">
            <v>1</v>
          </cell>
          <cell r="D686">
            <v>40</v>
          </cell>
          <cell r="E686" t="str">
            <v>N</v>
          </cell>
          <cell r="F686">
            <v>1.9599999999999999E-2</v>
          </cell>
        </row>
        <row r="687">
          <cell r="A687" t="str">
            <v>39.0E.40.N</v>
          </cell>
          <cell r="B687">
            <v>39</v>
          </cell>
          <cell r="C687" t="str">
            <v>0E</v>
          </cell>
          <cell r="D687">
            <v>40</v>
          </cell>
          <cell r="E687" t="str">
            <v>N</v>
          </cell>
          <cell r="F687">
            <v>1.9599999999999999E-2</v>
          </cell>
        </row>
        <row r="688">
          <cell r="A688" t="str">
            <v>39.0X.40.N</v>
          </cell>
          <cell r="B688">
            <v>39</v>
          </cell>
          <cell r="C688" t="str">
            <v>0X</v>
          </cell>
          <cell r="D688">
            <v>40</v>
          </cell>
          <cell r="E688" t="str">
            <v>N</v>
          </cell>
          <cell r="F688">
            <v>1.9599999999999999E-2</v>
          </cell>
        </row>
        <row r="689">
          <cell r="A689" t="str">
            <v>39.14.40.N</v>
          </cell>
          <cell r="B689">
            <v>39</v>
          </cell>
          <cell r="C689">
            <v>14</v>
          </cell>
          <cell r="D689">
            <v>40</v>
          </cell>
          <cell r="E689" t="str">
            <v>N</v>
          </cell>
          <cell r="F689">
            <v>1.9599999999999999E-2</v>
          </cell>
        </row>
        <row r="690">
          <cell r="A690" t="str">
            <v>39.7U.40.N</v>
          </cell>
          <cell r="B690">
            <v>39</v>
          </cell>
          <cell r="C690" t="str">
            <v>7U</v>
          </cell>
          <cell r="D690">
            <v>40</v>
          </cell>
          <cell r="E690" t="str">
            <v>N</v>
          </cell>
          <cell r="F690">
            <v>1.9599999999999999E-2</v>
          </cell>
        </row>
        <row r="691">
          <cell r="A691" t="str">
            <v>39.1.50.0</v>
          </cell>
          <cell r="B691">
            <v>39</v>
          </cell>
          <cell r="C691">
            <v>1</v>
          </cell>
          <cell r="D691">
            <v>50</v>
          </cell>
          <cell r="E691">
            <v>0</v>
          </cell>
          <cell r="F691">
            <v>1.9599999999999999E-2</v>
          </cell>
        </row>
        <row r="692">
          <cell r="A692" t="str">
            <v>39.1.50.A</v>
          </cell>
          <cell r="B692">
            <v>39</v>
          </cell>
          <cell r="C692">
            <v>1</v>
          </cell>
          <cell r="D692">
            <v>50</v>
          </cell>
          <cell r="E692" t="str">
            <v>A</v>
          </cell>
          <cell r="F692">
            <v>1.9599999999999999E-2</v>
          </cell>
        </row>
        <row r="693">
          <cell r="A693" t="str">
            <v>39.1.50.N</v>
          </cell>
          <cell r="B693">
            <v>39</v>
          </cell>
          <cell r="C693">
            <v>1</v>
          </cell>
          <cell r="D693">
            <v>50</v>
          </cell>
          <cell r="E693" t="str">
            <v>N</v>
          </cell>
          <cell r="F693">
            <v>1.9599999999999999E-2</v>
          </cell>
        </row>
        <row r="694">
          <cell r="A694" t="str">
            <v>39.1.81.0</v>
          </cell>
          <cell r="B694">
            <v>39</v>
          </cell>
          <cell r="C694">
            <v>1</v>
          </cell>
          <cell r="D694">
            <v>81</v>
          </cell>
          <cell r="E694">
            <v>0</v>
          </cell>
          <cell r="F694">
            <v>0</v>
          </cell>
        </row>
        <row r="695">
          <cell r="A695" t="str">
            <v>39.1.81.A</v>
          </cell>
          <cell r="B695">
            <v>39</v>
          </cell>
          <cell r="C695">
            <v>1</v>
          </cell>
          <cell r="D695">
            <v>81</v>
          </cell>
          <cell r="E695" t="str">
            <v>A</v>
          </cell>
          <cell r="F695">
            <v>0</v>
          </cell>
        </row>
        <row r="696">
          <cell r="A696" t="str">
            <v>39.1.82.0</v>
          </cell>
          <cell r="B696">
            <v>39</v>
          </cell>
          <cell r="C696">
            <v>1</v>
          </cell>
          <cell r="D696">
            <v>82</v>
          </cell>
          <cell r="E696">
            <v>0</v>
          </cell>
          <cell r="F696">
            <v>0</v>
          </cell>
        </row>
        <row r="697">
          <cell r="A697" t="str">
            <v>39.1.82.A</v>
          </cell>
          <cell r="B697">
            <v>39</v>
          </cell>
          <cell r="C697">
            <v>1</v>
          </cell>
          <cell r="D697">
            <v>82</v>
          </cell>
          <cell r="E697" t="str">
            <v>A</v>
          </cell>
          <cell r="F697">
            <v>0</v>
          </cell>
        </row>
        <row r="698">
          <cell r="A698" t="str">
            <v>39.1.84.0</v>
          </cell>
          <cell r="B698">
            <v>39</v>
          </cell>
          <cell r="C698">
            <v>1</v>
          </cell>
          <cell r="D698">
            <v>84</v>
          </cell>
          <cell r="E698">
            <v>0</v>
          </cell>
          <cell r="F698">
            <v>0</v>
          </cell>
        </row>
        <row r="699">
          <cell r="A699" t="str">
            <v>39.1.84.A</v>
          </cell>
          <cell r="B699">
            <v>39</v>
          </cell>
          <cell r="C699">
            <v>1</v>
          </cell>
          <cell r="D699">
            <v>84</v>
          </cell>
          <cell r="E699" t="str">
            <v>A</v>
          </cell>
          <cell r="F699">
            <v>0</v>
          </cell>
        </row>
        <row r="700">
          <cell r="A700" t="str">
            <v>39.1.85.0</v>
          </cell>
          <cell r="B700">
            <v>39</v>
          </cell>
          <cell r="C700">
            <v>1</v>
          </cell>
          <cell r="D700">
            <v>85</v>
          </cell>
          <cell r="E700">
            <v>0</v>
          </cell>
          <cell r="F700">
            <v>0</v>
          </cell>
        </row>
        <row r="701">
          <cell r="A701" t="str">
            <v>39.1.85.A</v>
          </cell>
          <cell r="B701">
            <v>39</v>
          </cell>
          <cell r="C701">
            <v>1</v>
          </cell>
          <cell r="D701">
            <v>85</v>
          </cell>
          <cell r="E701" t="str">
            <v>A</v>
          </cell>
          <cell r="F701">
            <v>0</v>
          </cell>
        </row>
        <row r="702">
          <cell r="A702" t="str">
            <v>39.1.98.0</v>
          </cell>
          <cell r="B702">
            <v>39</v>
          </cell>
          <cell r="C702">
            <v>1</v>
          </cell>
          <cell r="D702">
            <v>98</v>
          </cell>
          <cell r="E702">
            <v>0</v>
          </cell>
          <cell r="F702">
            <v>0</v>
          </cell>
        </row>
        <row r="703">
          <cell r="A703" t="str">
            <v>39.1.98.A</v>
          </cell>
          <cell r="B703">
            <v>39</v>
          </cell>
          <cell r="C703">
            <v>1</v>
          </cell>
          <cell r="D703">
            <v>98</v>
          </cell>
          <cell r="E703" t="str">
            <v>A</v>
          </cell>
          <cell r="F703">
            <v>0</v>
          </cell>
        </row>
        <row r="704">
          <cell r="A704" t="str">
            <v>44.1.0.0</v>
          </cell>
          <cell r="B704">
            <v>44</v>
          </cell>
          <cell r="C704">
            <v>1</v>
          </cell>
          <cell r="D704">
            <v>0</v>
          </cell>
          <cell r="E704">
            <v>0</v>
          </cell>
          <cell r="F704">
            <v>0.04</v>
          </cell>
        </row>
        <row r="705">
          <cell r="A705" t="str">
            <v>44.1.0.1</v>
          </cell>
          <cell r="B705">
            <v>44</v>
          </cell>
          <cell r="C705">
            <v>1</v>
          </cell>
          <cell r="D705">
            <v>0</v>
          </cell>
          <cell r="E705">
            <v>1</v>
          </cell>
          <cell r="F705">
            <v>0.04</v>
          </cell>
        </row>
        <row r="706">
          <cell r="A706" t="str">
            <v>44.1.0.2</v>
          </cell>
          <cell r="B706">
            <v>44</v>
          </cell>
          <cell r="C706">
            <v>1</v>
          </cell>
          <cell r="D706">
            <v>0</v>
          </cell>
          <cell r="E706">
            <v>2</v>
          </cell>
          <cell r="F706">
            <v>0.04</v>
          </cell>
        </row>
        <row r="707">
          <cell r="A707" t="str">
            <v>44.1.0.A</v>
          </cell>
          <cell r="B707">
            <v>44</v>
          </cell>
          <cell r="C707">
            <v>1</v>
          </cell>
          <cell r="D707">
            <v>0</v>
          </cell>
          <cell r="E707" t="str">
            <v>A</v>
          </cell>
          <cell r="F707">
            <v>0.04</v>
          </cell>
        </row>
        <row r="708">
          <cell r="A708" t="str">
            <v>44.1.0.N</v>
          </cell>
          <cell r="B708">
            <v>44</v>
          </cell>
          <cell r="C708">
            <v>1</v>
          </cell>
          <cell r="D708">
            <v>0</v>
          </cell>
          <cell r="E708" t="str">
            <v>N</v>
          </cell>
          <cell r="F708">
            <v>0.04</v>
          </cell>
        </row>
        <row r="709">
          <cell r="A709" t="str">
            <v>44.0B.0.N</v>
          </cell>
          <cell r="B709">
            <v>44</v>
          </cell>
          <cell r="C709" t="str">
            <v>0B</v>
          </cell>
          <cell r="D709">
            <v>0</v>
          </cell>
          <cell r="E709" t="str">
            <v>N</v>
          </cell>
          <cell r="F709">
            <v>0.04</v>
          </cell>
        </row>
        <row r="710">
          <cell r="A710" t="str">
            <v>44.0E.0.N</v>
          </cell>
          <cell r="B710">
            <v>44</v>
          </cell>
          <cell r="C710" t="str">
            <v>0E</v>
          </cell>
          <cell r="D710">
            <v>0</v>
          </cell>
          <cell r="E710" t="str">
            <v>N</v>
          </cell>
          <cell r="F710">
            <v>0.04</v>
          </cell>
        </row>
        <row r="711">
          <cell r="A711" t="str">
            <v>44.0M.0.N</v>
          </cell>
          <cell r="B711">
            <v>44</v>
          </cell>
          <cell r="C711" t="str">
            <v>0M</v>
          </cell>
          <cell r="D711">
            <v>0</v>
          </cell>
          <cell r="E711" t="str">
            <v>N</v>
          </cell>
          <cell r="F711">
            <v>0.04</v>
          </cell>
        </row>
        <row r="712">
          <cell r="A712" t="str">
            <v>44.0U.0.N</v>
          </cell>
          <cell r="B712">
            <v>44</v>
          </cell>
          <cell r="C712" t="str">
            <v>0U</v>
          </cell>
          <cell r="D712">
            <v>0</v>
          </cell>
          <cell r="E712" t="str">
            <v>N</v>
          </cell>
          <cell r="F712">
            <v>0.04</v>
          </cell>
        </row>
        <row r="713">
          <cell r="A713" t="str">
            <v>44.12.0.N</v>
          </cell>
          <cell r="B713">
            <v>44</v>
          </cell>
          <cell r="C713">
            <v>12</v>
          </cell>
          <cell r="D713">
            <v>0</v>
          </cell>
          <cell r="E713" t="str">
            <v>N</v>
          </cell>
          <cell r="F713">
            <v>0.04</v>
          </cell>
        </row>
        <row r="714">
          <cell r="A714" t="str">
            <v>44.14.0.N</v>
          </cell>
          <cell r="B714">
            <v>44</v>
          </cell>
          <cell r="C714">
            <v>14</v>
          </cell>
          <cell r="D714">
            <v>0</v>
          </cell>
          <cell r="E714" t="str">
            <v>N</v>
          </cell>
          <cell r="F714">
            <v>0.04</v>
          </cell>
        </row>
        <row r="715">
          <cell r="A715" t="str">
            <v>44.7P.0.N</v>
          </cell>
          <cell r="B715">
            <v>44</v>
          </cell>
          <cell r="C715" t="str">
            <v>7P</v>
          </cell>
          <cell r="D715">
            <v>0</v>
          </cell>
          <cell r="E715" t="str">
            <v>N</v>
          </cell>
          <cell r="F715">
            <v>0.04</v>
          </cell>
        </row>
        <row r="716">
          <cell r="A716" t="str">
            <v>44.7U.0.N</v>
          </cell>
          <cell r="B716">
            <v>44</v>
          </cell>
          <cell r="C716" t="str">
            <v>7U</v>
          </cell>
          <cell r="D716">
            <v>0</v>
          </cell>
          <cell r="E716" t="str">
            <v>N</v>
          </cell>
          <cell r="F716">
            <v>0.04</v>
          </cell>
        </row>
        <row r="717">
          <cell r="A717" t="str">
            <v>44.1.98.0</v>
          </cell>
          <cell r="B717">
            <v>44</v>
          </cell>
          <cell r="C717">
            <v>1</v>
          </cell>
          <cell r="D717">
            <v>98</v>
          </cell>
          <cell r="E717">
            <v>0</v>
          </cell>
          <cell r="F717">
            <v>0</v>
          </cell>
        </row>
        <row r="718">
          <cell r="A718" t="str">
            <v>44.1.98.A</v>
          </cell>
          <cell r="B718">
            <v>44</v>
          </cell>
          <cell r="C718">
            <v>1</v>
          </cell>
          <cell r="D718">
            <v>98</v>
          </cell>
          <cell r="E718" t="str">
            <v>A</v>
          </cell>
          <cell r="F718">
            <v>0</v>
          </cell>
        </row>
        <row r="719">
          <cell r="A719" t="str">
            <v>45.1.0.0</v>
          </cell>
          <cell r="B719">
            <v>45</v>
          </cell>
          <cell r="C719">
            <v>1</v>
          </cell>
          <cell r="D719">
            <v>0</v>
          </cell>
          <cell r="E719">
            <v>0</v>
          </cell>
          <cell r="F719">
            <v>4.7600000000000003E-2</v>
          </cell>
        </row>
        <row r="720">
          <cell r="A720" t="str">
            <v>45.1.0.A</v>
          </cell>
          <cell r="B720">
            <v>45</v>
          </cell>
          <cell r="C720">
            <v>1</v>
          </cell>
          <cell r="D720">
            <v>0</v>
          </cell>
          <cell r="E720" t="str">
            <v>A</v>
          </cell>
          <cell r="F720">
            <v>4.7600000000000003E-2</v>
          </cell>
        </row>
        <row r="721">
          <cell r="A721" t="str">
            <v>45.1.0.N</v>
          </cell>
          <cell r="B721">
            <v>45</v>
          </cell>
          <cell r="C721">
            <v>1</v>
          </cell>
          <cell r="D721">
            <v>0</v>
          </cell>
          <cell r="E721" t="str">
            <v>N</v>
          </cell>
          <cell r="F721">
            <v>4.7600000000000003E-2</v>
          </cell>
        </row>
        <row r="722">
          <cell r="A722" t="str">
            <v>45.0B.0.N</v>
          </cell>
          <cell r="B722">
            <v>45</v>
          </cell>
          <cell r="C722" t="str">
            <v>0B</v>
          </cell>
          <cell r="D722">
            <v>0</v>
          </cell>
          <cell r="E722" t="str">
            <v>N</v>
          </cell>
          <cell r="F722">
            <v>4.7600000000000003E-2</v>
          </cell>
        </row>
        <row r="723">
          <cell r="A723" t="str">
            <v>45.7U.0.N</v>
          </cell>
          <cell r="B723">
            <v>45</v>
          </cell>
          <cell r="C723" t="str">
            <v>7U</v>
          </cell>
          <cell r="D723">
            <v>0</v>
          </cell>
          <cell r="E723" t="str">
            <v>N</v>
          </cell>
          <cell r="F723">
            <v>4.7600000000000003E-2</v>
          </cell>
        </row>
        <row r="724">
          <cell r="A724" t="str">
            <v>45.1.98.0</v>
          </cell>
          <cell r="B724">
            <v>45</v>
          </cell>
          <cell r="C724">
            <v>1</v>
          </cell>
          <cell r="D724">
            <v>98</v>
          </cell>
          <cell r="E724">
            <v>0</v>
          </cell>
          <cell r="F724">
            <v>0</v>
          </cell>
        </row>
        <row r="725">
          <cell r="A725" t="str">
            <v>45.1.98.A</v>
          </cell>
          <cell r="B725">
            <v>45</v>
          </cell>
          <cell r="C725">
            <v>1</v>
          </cell>
          <cell r="D725">
            <v>98</v>
          </cell>
          <cell r="E725" t="str">
            <v>A</v>
          </cell>
          <cell r="F725">
            <v>0</v>
          </cell>
        </row>
        <row r="726">
          <cell r="A726" t="str">
            <v>52.1.4.0</v>
          </cell>
          <cell r="B726">
            <v>52</v>
          </cell>
          <cell r="C726">
            <v>1</v>
          </cell>
          <cell r="D726">
            <v>4</v>
          </cell>
          <cell r="E726">
            <v>0</v>
          </cell>
          <cell r="F726">
            <v>3.8699999999999998E-2</v>
          </cell>
        </row>
        <row r="727">
          <cell r="A727" t="str">
            <v>52.1.4.A</v>
          </cell>
          <cell r="B727">
            <v>52</v>
          </cell>
          <cell r="C727">
            <v>1</v>
          </cell>
          <cell r="D727">
            <v>4</v>
          </cell>
          <cell r="E727" t="str">
            <v>A</v>
          </cell>
          <cell r="F727">
            <v>3.8699999999999998E-2</v>
          </cell>
        </row>
        <row r="728">
          <cell r="A728" t="str">
            <v>52.14.5.0</v>
          </cell>
          <cell r="B728">
            <v>52</v>
          </cell>
          <cell r="C728">
            <v>14</v>
          </cell>
          <cell r="D728">
            <v>5</v>
          </cell>
          <cell r="E728">
            <v>0</v>
          </cell>
          <cell r="F728">
            <v>3.8699999999999998E-2</v>
          </cell>
        </row>
        <row r="729">
          <cell r="A729" t="str">
            <v>52.1.5.A</v>
          </cell>
          <cell r="B729">
            <v>52</v>
          </cell>
          <cell r="C729">
            <v>1</v>
          </cell>
          <cell r="D729">
            <v>5</v>
          </cell>
          <cell r="E729" t="str">
            <v>A</v>
          </cell>
          <cell r="F729">
            <v>3.8699999999999998E-2</v>
          </cell>
        </row>
        <row r="730">
          <cell r="A730" t="str">
            <v>52.14.5.A</v>
          </cell>
          <cell r="B730">
            <v>52</v>
          </cell>
          <cell r="C730">
            <v>14</v>
          </cell>
          <cell r="D730">
            <v>5</v>
          </cell>
          <cell r="E730" t="str">
            <v>A</v>
          </cell>
          <cell r="F730">
            <v>3.8699999999999998E-2</v>
          </cell>
        </row>
        <row r="731">
          <cell r="A731" t="str">
            <v>52.1.5.C</v>
          </cell>
          <cell r="B731">
            <v>52</v>
          </cell>
          <cell r="C731">
            <v>1</v>
          </cell>
          <cell r="D731">
            <v>5</v>
          </cell>
          <cell r="E731" t="str">
            <v>C</v>
          </cell>
          <cell r="F731">
            <v>3.8699999999999998E-2</v>
          </cell>
        </row>
        <row r="732">
          <cell r="A732" t="str">
            <v>52.1.5.E</v>
          </cell>
          <cell r="B732">
            <v>52</v>
          </cell>
          <cell r="C732">
            <v>1</v>
          </cell>
          <cell r="D732">
            <v>5</v>
          </cell>
          <cell r="E732" t="str">
            <v>E</v>
          </cell>
          <cell r="F732">
            <v>0</v>
          </cell>
        </row>
        <row r="733">
          <cell r="A733" t="str">
            <v>52.1.5.F</v>
          </cell>
          <cell r="B733">
            <v>52</v>
          </cell>
          <cell r="C733">
            <v>1</v>
          </cell>
          <cell r="D733">
            <v>5</v>
          </cell>
          <cell r="E733" t="str">
            <v>F</v>
          </cell>
          <cell r="F733">
            <v>3.8699999999999998E-2</v>
          </cell>
        </row>
        <row r="734">
          <cell r="A734" t="str">
            <v>52.1.5.I</v>
          </cell>
          <cell r="B734">
            <v>52</v>
          </cell>
          <cell r="C734">
            <v>1</v>
          </cell>
          <cell r="D734">
            <v>5</v>
          </cell>
          <cell r="E734" t="str">
            <v>I</v>
          </cell>
          <cell r="F734">
            <v>3.8699999999999998E-2</v>
          </cell>
        </row>
        <row r="735">
          <cell r="A735" t="str">
            <v>52.1.5.N</v>
          </cell>
          <cell r="B735">
            <v>52</v>
          </cell>
          <cell r="C735">
            <v>1</v>
          </cell>
          <cell r="D735">
            <v>5</v>
          </cell>
          <cell r="E735" t="str">
            <v>N</v>
          </cell>
          <cell r="F735">
            <v>3.8699999999999998E-2</v>
          </cell>
        </row>
        <row r="736">
          <cell r="A736" t="str">
            <v>52.0M.5.N</v>
          </cell>
          <cell r="B736">
            <v>52</v>
          </cell>
          <cell r="C736" t="str">
            <v>0M</v>
          </cell>
          <cell r="D736">
            <v>5</v>
          </cell>
          <cell r="E736" t="str">
            <v>N</v>
          </cell>
          <cell r="F736">
            <v>3.8699999999999998E-2</v>
          </cell>
        </row>
        <row r="737">
          <cell r="A737" t="str">
            <v>52.7P.5.N</v>
          </cell>
          <cell r="B737">
            <v>52</v>
          </cell>
          <cell r="C737" t="str">
            <v>7P</v>
          </cell>
          <cell r="D737">
            <v>5</v>
          </cell>
          <cell r="E737" t="str">
            <v>N</v>
          </cell>
          <cell r="F737">
            <v>3.8699999999999998E-2</v>
          </cell>
        </row>
        <row r="738">
          <cell r="A738" t="str">
            <v>52.1.6.0</v>
          </cell>
          <cell r="B738">
            <v>52</v>
          </cell>
          <cell r="C738">
            <v>1</v>
          </cell>
          <cell r="D738">
            <v>6</v>
          </cell>
          <cell r="E738">
            <v>0</v>
          </cell>
          <cell r="F738">
            <v>0</v>
          </cell>
        </row>
        <row r="739">
          <cell r="A739" t="str">
            <v>52.1.6.A</v>
          </cell>
          <cell r="B739">
            <v>52</v>
          </cell>
          <cell r="C739">
            <v>1</v>
          </cell>
          <cell r="D739">
            <v>6</v>
          </cell>
          <cell r="E739" t="str">
            <v>A</v>
          </cell>
          <cell r="F739">
            <v>0</v>
          </cell>
        </row>
        <row r="740">
          <cell r="A740" t="str">
            <v>52.1.7.0</v>
          </cell>
          <cell r="B740">
            <v>52</v>
          </cell>
          <cell r="C740">
            <v>1</v>
          </cell>
          <cell r="D740">
            <v>7</v>
          </cell>
          <cell r="E740">
            <v>0</v>
          </cell>
          <cell r="F740">
            <v>7.7499999999999999E-2</v>
          </cell>
        </row>
        <row r="741">
          <cell r="A741" t="str">
            <v>52.1.7.A</v>
          </cell>
          <cell r="B741">
            <v>52</v>
          </cell>
          <cell r="C741">
            <v>1</v>
          </cell>
          <cell r="D741">
            <v>7</v>
          </cell>
          <cell r="E741" t="str">
            <v>A</v>
          </cell>
          <cell r="F741">
            <v>7.7499999999999999E-2</v>
          </cell>
        </row>
        <row r="742">
          <cell r="A742" t="str">
            <v>52.1.12.0</v>
          </cell>
          <cell r="B742">
            <v>52</v>
          </cell>
          <cell r="C742">
            <v>1</v>
          </cell>
          <cell r="D742">
            <v>12</v>
          </cell>
          <cell r="E742">
            <v>0</v>
          </cell>
          <cell r="F742">
            <v>0.2</v>
          </cell>
        </row>
        <row r="743">
          <cell r="A743" t="str">
            <v>52.1.12.A</v>
          </cell>
          <cell r="B743">
            <v>52</v>
          </cell>
          <cell r="C743">
            <v>1</v>
          </cell>
          <cell r="D743">
            <v>12</v>
          </cell>
          <cell r="E743" t="str">
            <v>A</v>
          </cell>
          <cell r="F743">
            <v>0.2</v>
          </cell>
        </row>
        <row r="744">
          <cell r="A744" t="str">
            <v>52.1.12.I</v>
          </cell>
          <cell r="B744">
            <v>52</v>
          </cell>
          <cell r="C744">
            <v>1</v>
          </cell>
          <cell r="D744">
            <v>12</v>
          </cell>
          <cell r="E744" t="str">
            <v>I</v>
          </cell>
          <cell r="F744">
            <v>0.2</v>
          </cell>
        </row>
        <row r="745">
          <cell r="A745" t="str">
            <v>52.1.12.N</v>
          </cell>
          <cell r="B745">
            <v>52</v>
          </cell>
          <cell r="C745">
            <v>1</v>
          </cell>
          <cell r="D745">
            <v>12</v>
          </cell>
          <cell r="E745" t="str">
            <v>N</v>
          </cell>
          <cell r="F745">
            <v>0.2</v>
          </cell>
        </row>
        <row r="746">
          <cell r="A746" t="str">
            <v>52.1.14.C</v>
          </cell>
          <cell r="B746">
            <v>52</v>
          </cell>
          <cell r="C746">
            <v>1</v>
          </cell>
          <cell r="D746">
            <v>14</v>
          </cell>
          <cell r="E746" t="str">
            <v>C</v>
          </cell>
          <cell r="F746">
            <v>3.8699999999999998E-2</v>
          </cell>
        </row>
        <row r="747">
          <cell r="A747" t="str">
            <v>52.1.14.I</v>
          </cell>
          <cell r="B747">
            <v>52</v>
          </cell>
          <cell r="C747">
            <v>1</v>
          </cell>
          <cell r="D747">
            <v>14</v>
          </cell>
          <cell r="E747" t="str">
            <v>I</v>
          </cell>
          <cell r="F747">
            <v>3.8699999999999998E-2</v>
          </cell>
        </row>
        <row r="748">
          <cell r="A748" t="str">
            <v>52.1.14.N</v>
          </cell>
          <cell r="B748">
            <v>52</v>
          </cell>
          <cell r="C748">
            <v>1</v>
          </cell>
          <cell r="D748">
            <v>14</v>
          </cell>
          <cell r="E748" t="str">
            <v>N</v>
          </cell>
          <cell r="F748">
            <v>3.8699999999999998E-2</v>
          </cell>
        </row>
        <row r="749">
          <cell r="A749" t="str">
            <v>52.1.15.C</v>
          </cell>
          <cell r="B749">
            <v>52</v>
          </cell>
          <cell r="C749">
            <v>1</v>
          </cell>
          <cell r="D749">
            <v>15</v>
          </cell>
          <cell r="E749" t="str">
            <v>C</v>
          </cell>
          <cell r="F749">
            <v>3.8699999999999998E-2</v>
          </cell>
        </row>
        <row r="750">
          <cell r="A750" t="str">
            <v>52.1.15.N</v>
          </cell>
          <cell r="B750">
            <v>52</v>
          </cell>
          <cell r="C750">
            <v>1</v>
          </cell>
          <cell r="D750">
            <v>15</v>
          </cell>
          <cell r="E750" t="str">
            <v>N</v>
          </cell>
          <cell r="F750">
            <v>3.8699999999999998E-2</v>
          </cell>
        </row>
        <row r="751">
          <cell r="A751" t="str">
            <v>52.1.16.0</v>
          </cell>
          <cell r="B751">
            <v>52</v>
          </cell>
          <cell r="C751">
            <v>1</v>
          </cell>
          <cell r="D751">
            <v>16</v>
          </cell>
          <cell r="E751">
            <v>0</v>
          </cell>
          <cell r="F751">
            <v>3.8699999999999998E-2</v>
          </cell>
        </row>
        <row r="752">
          <cell r="A752" t="str">
            <v>52.1.16.A</v>
          </cell>
          <cell r="B752">
            <v>52</v>
          </cell>
          <cell r="C752">
            <v>1</v>
          </cell>
          <cell r="D752">
            <v>16</v>
          </cell>
          <cell r="E752" t="str">
            <v>A</v>
          </cell>
          <cell r="F752">
            <v>3.8699999999999998E-2</v>
          </cell>
        </row>
        <row r="753">
          <cell r="A753" t="str">
            <v>52.1.16.C</v>
          </cell>
          <cell r="B753">
            <v>52</v>
          </cell>
          <cell r="C753">
            <v>1</v>
          </cell>
          <cell r="D753">
            <v>16</v>
          </cell>
          <cell r="E753" t="str">
            <v>C</v>
          </cell>
          <cell r="F753">
            <v>3.8699999999999998E-2</v>
          </cell>
        </row>
        <row r="754">
          <cell r="A754" t="str">
            <v>52.1.16.E</v>
          </cell>
          <cell r="B754">
            <v>52</v>
          </cell>
          <cell r="C754">
            <v>1</v>
          </cell>
          <cell r="D754">
            <v>16</v>
          </cell>
          <cell r="E754" t="str">
            <v>E</v>
          </cell>
          <cell r="F754">
            <v>0</v>
          </cell>
        </row>
        <row r="755">
          <cell r="A755" t="str">
            <v>52.1.16.F</v>
          </cell>
          <cell r="B755">
            <v>52</v>
          </cell>
          <cell r="C755">
            <v>1</v>
          </cell>
          <cell r="D755">
            <v>16</v>
          </cell>
          <cell r="E755" t="str">
            <v>F</v>
          </cell>
          <cell r="F755">
            <v>3.8699999999999998E-2</v>
          </cell>
        </row>
        <row r="756">
          <cell r="A756" t="str">
            <v>52.1.16.I</v>
          </cell>
          <cell r="B756">
            <v>52</v>
          </cell>
          <cell r="C756">
            <v>1</v>
          </cell>
          <cell r="D756">
            <v>16</v>
          </cell>
          <cell r="E756" t="str">
            <v>I</v>
          </cell>
          <cell r="F756">
            <v>3.8699999999999998E-2</v>
          </cell>
        </row>
        <row r="757">
          <cell r="A757" t="str">
            <v>52.1.16.N</v>
          </cell>
          <cell r="B757">
            <v>52</v>
          </cell>
          <cell r="C757">
            <v>1</v>
          </cell>
          <cell r="D757">
            <v>16</v>
          </cell>
          <cell r="E757" t="str">
            <v>N</v>
          </cell>
          <cell r="F757">
            <v>3.8699999999999998E-2</v>
          </cell>
        </row>
        <row r="758">
          <cell r="A758" t="str">
            <v>52.7M.16.N</v>
          </cell>
          <cell r="B758">
            <v>52</v>
          </cell>
          <cell r="C758" t="str">
            <v>7M</v>
          </cell>
          <cell r="D758">
            <v>16</v>
          </cell>
          <cell r="E758" t="str">
            <v>N</v>
          </cell>
          <cell r="F758">
            <v>3.8699999999999998E-2</v>
          </cell>
        </row>
        <row r="759">
          <cell r="A759" t="str">
            <v>52.7P.16.N</v>
          </cell>
          <cell r="B759">
            <v>52</v>
          </cell>
          <cell r="C759" t="str">
            <v>7P</v>
          </cell>
          <cell r="D759">
            <v>16</v>
          </cell>
          <cell r="E759" t="str">
            <v>N</v>
          </cell>
          <cell r="F759">
            <v>3.8699999999999998E-2</v>
          </cell>
        </row>
        <row r="760">
          <cell r="A760" t="str">
            <v>52.1.17.0</v>
          </cell>
          <cell r="B760">
            <v>52</v>
          </cell>
          <cell r="C760">
            <v>1</v>
          </cell>
          <cell r="D760">
            <v>17</v>
          </cell>
          <cell r="E760">
            <v>0</v>
          </cell>
          <cell r="F760">
            <v>7.7499999999999999E-2</v>
          </cell>
        </row>
        <row r="761">
          <cell r="A761" t="str">
            <v>52.1.17.A</v>
          </cell>
          <cell r="B761">
            <v>52</v>
          </cell>
          <cell r="C761">
            <v>1</v>
          </cell>
          <cell r="D761">
            <v>17</v>
          </cell>
          <cell r="E761" t="str">
            <v>A</v>
          </cell>
          <cell r="F761">
            <v>7.7499999999999999E-2</v>
          </cell>
        </row>
        <row r="762">
          <cell r="A762" t="str">
            <v>52.1.17.C</v>
          </cell>
          <cell r="B762">
            <v>52</v>
          </cell>
          <cell r="C762">
            <v>1</v>
          </cell>
          <cell r="D762">
            <v>17</v>
          </cell>
          <cell r="E762" t="str">
            <v>C</v>
          </cell>
          <cell r="F762">
            <v>7.7499999999999999E-2</v>
          </cell>
        </row>
        <row r="763">
          <cell r="A763" t="str">
            <v>52.1.17.F</v>
          </cell>
          <cell r="B763">
            <v>52</v>
          </cell>
          <cell r="C763">
            <v>1</v>
          </cell>
          <cell r="D763">
            <v>17</v>
          </cell>
          <cell r="E763" t="str">
            <v>F</v>
          </cell>
          <cell r="F763">
            <v>7.7499999999999999E-2</v>
          </cell>
        </row>
        <row r="764">
          <cell r="A764" t="str">
            <v>52.1.17.I</v>
          </cell>
          <cell r="B764">
            <v>52</v>
          </cell>
          <cell r="C764">
            <v>1</v>
          </cell>
          <cell r="D764">
            <v>17</v>
          </cell>
          <cell r="E764" t="str">
            <v>I</v>
          </cell>
          <cell r="F764">
            <v>7.7499999999999999E-2</v>
          </cell>
        </row>
        <row r="765">
          <cell r="A765" t="str">
            <v>52.1.17.N</v>
          </cell>
          <cell r="B765">
            <v>52</v>
          </cell>
          <cell r="C765">
            <v>1</v>
          </cell>
          <cell r="D765">
            <v>17</v>
          </cell>
          <cell r="E765" t="str">
            <v>N</v>
          </cell>
          <cell r="F765">
            <v>7.7499999999999999E-2</v>
          </cell>
        </row>
        <row r="766">
          <cell r="A766" t="str">
            <v>52.7M.17.N</v>
          </cell>
          <cell r="B766">
            <v>52</v>
          </cell>
          <cell r="C766" t="str">
            <v>7M</v>
          </cell>
          <cell r="D766">
            <v>17</v>
          </cell>
          <cell r="E766" t="str">
            <v>N</v>
          </cell>
          <cell r="F766">
            <v>7.7499999999999999E-2</v>
          </cell>
        </row>
        <row r="767">
          <cell r="A767" t="str">
            <v>52.7P.17.N</v>
          </cell>
          <cell r="B767">
            <v>52</v>
          </cell>
          <cell r="C767" t="str">
            <v>7P</v>
          </cell>
          <cell r="D767">
            <v>17</v>
          </cell>
          <cell r="E767" t="str">
            <v>N</v>
          </cell>
          <cell r="F767">
            <v>7.7499999999999999E-2</v>
          </cell>
        </row>
        <row r="768">
          <cell r="A768" t="str">
            <v>52.1.18.0</v>
          </cell>
          <cell r="B768">
            <v>52</v>
          </cell>
          <cell r="C768">
            <v>1</v>
          </cell>
          <cell r="D768">
            <v>18</v>
          </cell>
          <cell r="E768">
            <v>0</v>
          </cell>
          <cell r="F768">
            <v>3.8699999999999998E-2</v>
          </cell>
        </row>
        <row r="769">
          <cell r="A769" t="str">
            <v>52.14.18.0</v>
          </cell>
          <cell r="B769">
            <v>52</v>
          </cell>
          <cell r="C769">
            <v>14</v>
          </cell>
          <cell r="D769">
            <v>18</v>
          </cell>
          <cell r="E769">
            <v>0</v>
          </cell>
          <cell r="F769">
            <v>3.8699999999999998E-2</v>
          </cell>
        </row>
        <row r="770">
          <cell r="A770" t="str">
            <v>52.1.18.A</v>
          </cell>
          <cell r="B770">
            <v>52</v>
          </cell>
          <cell r="C770">
            <v>1</v>
          </cell>
          <cell r="D770">
            <v>18</v>
          </cell>
          <cell r="E770" t="str">
            <v>A</v>
          </cell>
          <cell r="F770">
            <v>3.8699999999999998E-2</v>
          </cell>
        </row>
        <row r="771">
          <cell r="A771" t="str">
            <v>52.1.18.F</v>
          </cell>
          <cell r="B771">
            <v>52</v>
          </cell>
          <cell r="C771">
            <v>1</v>
          </cell>
          <cell r="D771">
            <v>18</v>
          </cell>
          <cell r="E771" t="str">
            <v>F</v>
          </cell>
          <cell r="F771">
            <v>3.8699999999999998E-2</v>
          </cell>
        </row>
        <row r="772">
          <cell r="A772" t="str">
            <v>52.1.18.I</v>
          </cell>
          <cell r="B772">
            <v>52</v>
          </cell>
          <cell r="C772">
            <v>1</v>
          </cell>
          <cell r="D772">
            <v>18</v>
          </cell>
          <cell r="E772" t="str">
            <v>I</v>
          </cell>
          <cell r="F772">
            <v>3.8699999999999998E-2</v>
          </cell>
        </row>
        <row r="773">
          <cell r="A773" t="str">
            <v>52.1.18.N</v>
          </cell>
          <cell r="B773">
            <v>52</v>
          </cell>
          <cell r="C773">
            <v>1</v>
          </cell>
          <cell r="D773">
            <v>18</v>
          </cell>
          <cell r="E773" t="str">
            <v>N</v>
          </cell>
          <cell r="F773">
            <v>3.8699999999999998E-2</v>
          </cell>
        </row>
        <row r="774">
          <cell r="A774" t="str">
            <v>52.0M.18.N</v>
          </cell>
          <cell r="B774">
            <v>52</v>
          </cell>
          <cell r="C774" t="str">
            <v>0M</v>
          </cell>
          <cell r="D774">
            <v>18</v>
          </cell>
          <cell r="E774" t="str">
            <v>N</v>
          </cell>
          <cell r="F774">
            <v>3.8699999999999998E-2</v>
          </cell>
        </row>
        <row r="775">
          <cell r="A775" t="str">
            <v>52.12.18.N</v>
          </cell>
          <cell r="B775">
            <v>52</v>
          </cell>
          <cell r="C775">
            <v>12</v>
          </cell>
          <cell r="D775">
            <v>18</v>
          </cell>
          <cell r="E775" t="str">
            <v>N</v>
          </cell>
          <cell r="F775">
            <v>3.8699999999999998E-2</v>
          </cell>
        </row>
        <row r="776">
          <cell r="A776" t="str">
            <v>52.7P.18.N</v>
          </cell>
          <cell r="B776">
            <v>52</v>
          </cell>
          <cell r="C776" t="str">
            <v>7P</v>
          </cell>
          <cell r="D776">
            <v>18</v>
          </cell>
          <cell r="E776" t="str">
            <v>N</v>
          </cell>
          <cell r="F776">
            <v>3.8699999999999998E-2</v>
          </cell>
        </row>
        <row r="777">
          <cell r="A777" t="str">
            <v>52.1.19.0</v>
          </cell>
          <cell r="B777">
            <v>52</v>
          </cell>
          <cell r="C777">
            <v>1</v>
          </cell>
          <cell r="D777">
            <v>19</v>
          </cell>
          <cell r="E777">
            <v>0</v>
          </cell>
          <cell r="F777">
            <v>7.7499999999999999E-2</v>
          </cell>
        </row>
        <row r="778">
          <cell r="A778" t="str">
            <v>52.14.19.0</v>
          </cell>
          <cell r="B778">
            <v>52</v>
          </cell>
          <cell r="C778">
            <v>14</v>
          </cell>
          <cell r="D778">
            <v>19</v>
          </cell>
          <cell r="E778">
            <v>0</v>
          </cell>
          <cell r="F778">
            <v>7.7499999999999999E-2</v>
          </cell>
        </row>
        <row r="779">
          <cell r="A779" t="str">
            <v>52.1.19.A</v>
          </cell>
          <cell r="B779">
            <v>52</v>
          </cell>
          <cell r="C779">
            <v>1</v>
          </cell>
          <cell r="D779">
            <v>19</v>
          </cell>
          <cell r="E779" t="str">
            <v>A</v>
          </cell>
          <cell r="F779">
            <v>7.7499999999999999E-2</v>
          </cell>
        </row>
        <row r="780">
          <cell r="A780" t="str">
            <v>52.1.19.F</v>
          </cell>
          <cell r="B780">
            <v>52</v>
          </cell>
          <cell r="C780">
            <v>1</v>
          </cell>
          <cell r="D780">
            <v>19</v>
          </cell>
          <cell r="E780" t="str">
            <v>F</v>
          </cell>
          <cell r="F780">
            <v>7.7499999999999999E-2</v>
          </cell>
        </row>
        <row r="781">
          <cell r="A781" t="str">
            <v>52.1.19.I</v>
          </cell>
          <cell r="B781">
            <v>52</v>
          </cell>
          <cell r="C781">
            <v>1</v>
          </cell>
          <cell r="D781">
            <v>19</v>
          </cell>
          <cell r="E781" t="str">
            <v>I</v>
          </cell>
          <cell r="F781">
            <v>7.7499999999999999E-2</v>
          </cell>
        </row>
        <row r="782">
          <cell r="A782" t="str">
            <v>52.1.19.N</v>
          </cell>
          <cell r="B782">
            <v>52</v>
          </cell>
          <cell r="C782">
            <v>1</v>
          </cell>
          <cell r="D782">
            <v>19</v>
          </cell>
          <cell r="E782" t="str">
            <v>N</v>
          </cell>
          <cell r="F782">
            <v>7.7499999999999999E-2</v>
          </cell>
        </row>
        <row r="783">
          <cell r="A783" t="str">
            <v>52.0M.19.N</v>
          </cell>
          <cell r="B783">
            <v>52</v>
          </cell>
          <cell r="C783" t="str">
            <v>0M</v>
          </cell>
          <cell r="D783">
            <v>19</v>
          </cell>
          <cell r="E783" t="str">
            <v>N</v>
          </cell>
          <cell r="F783">
            <v>7.7499999999999999E-2</v>
          </cell>
        </row>
        <row r="784">
          <cell r="A784" t="str">
            <v>52.12.19.N</v>
          </cell>
          <cell r="B784">
            <v>52</v>
          </cell>
          <cell r="C784">
            <v>12</v>
          </cell>
          <cell r="D784">
            <v>19</v>
          </cell>
          <cell r="E784" t="str">
            <v>N</v>
          </cell>
          <cell r="F784">
            <v>7.7499999999999999E-2</v>
          </cell>
        </row>
        <row r="785">
          <cell r="A785" t="str">
            <v>52.7P.19.N</v>
          </cell>
          <cell r="B785">
            <v>52</v>
          </cell>
          <cell r="C785" t="str">
            <v>7P</v>
          </cell>
          <cell r="D785">
            <v>19</v>
          </cell>
          <cell r="E785" t="str">
            <v>N</v>
          </cell>
          <cell r="F785">
            <v>7.7499999999999999E-2</v>
          </cell>
        </row>
        <row r="786">
          <cell r="A786" t="str">
            <v>52.1.20.0</v>
          </cell>
          <cell r="B786">
            <v>52</v>
          </cell>
          <cell r="C786">
            <v>1</v>
          </cell>
          <cell r="D786">
            <v>20</v>
          </cell>
          <cell r="E786">
            <v>0</v>
          </cell>
          <cell r="F786">
            <v>2.4299999999999999E-2</v>
          </cell>
        </row>
        <row r="787">
          <cell r="A787" t="str">
            <v>52.1.20.E</v>
          </cell>
          <cell r="B787">
            <v>52</v>
          </cell>
          <cell r="C787">
            <v>1</v>
          </cell>
          <cell r="D787">
            <v>20</v>
          </cell>
          <cell r="E787" t="str">
            <v>E</v>
          </cell>
          <cell r="F787">
            <v>0</v>
          </cell>
        </row>
        <row r="788">
          <cell r="A788" t="str">
            <v>52.1.20.F</v>
          </cell>
          <cell r="B788">
            <v>52</v>
          </cell>
          <cell r="C788">
            <v>1</v>
          </cell>
          <cell r="D788">
            <v>20</v>
          </cell>
          <cell r="E788" t="str">
            <v>F</v>
          </cell>
          <cell r="F788">
            <v>2.4299999999999999E-2</v>
          </cell>
        </row>
        <row r="789">
          <cell r="A789" t="str">
            <v>52.1.20.I</v>
          </cell>
          <cell r="B789">
            <v>52</v>
          </cell>
          <cell r="C789">
            <v>1</v>
          </cell>
          <cell r="D789">
            <v>20</v>
          </cell>
          <cell r="E789" t="str">
            <v>I</v>
          </cell>
          <cell r="F789">
            <v>2.4299999999999999E-2</v>
          </cell>
        </row>
        <row r="790">
          <cell r="A790" t="str">
            <v>52.1.20.N</v>
          </cell>
          <cell r="B790">
            <v>52</v>
          </cell>
          <cell r="C790">
            <v>1</v>
          </cell>
          <cell r="D790">
            <v>20</v>
          </cell>
          <cell r="E790" t="str">
            <v>N</v>
          </cell>
          <cell r="F790">
            <v>2.4299999999999999E-2</v>
          </cell>
        </row>
        <row r="791">
          <cell r="A791" t="str">
            <v>52.71.20.N</v>
          </cell>
          <cell r="B791">
            <v>52</v>
          </cell>
          <cell r="C791">
            <v>71</v>
          </cell>
          <cell r="D791">
            <v>20</v>
          </cell>
          <cell r="E791" t="str">
            <v>N</v>
          </cell>
          <cell r="F791">
            <v>2.6100000000000002E-2</v>
          </cell>
        </row>
        <row r="792">
          <cell r="A792" t="str">
            <v>52.74.20.N</v>
          </cell>
          <cell r="B792">
            <v>52</v>
          </cell>
          <cell r="C792">
            <v>74</v>
          </cell>
          <cell r="D792">
            <v>20</v>
          </cell>
          <cell r="E792" t="str">
            <v>N</v>
          </cell>
          <cell r="F792">
            <v>2.4299999999999999E-2</v>
          </cell>
        </row>
        <row r="793">
          <cell r="A793" t="str">
            <v>52.7P.20.N</v>
          </cell>
          <cell r="B793">
            <v>52</v>
          </cell>
          <cell r="C793" t="str">
            <v>7P</v>
          </cell>
          <cell r="D793">
            <v>20</v>
          </cell>
          <cell r="E793" t="str">
            <v>N</v>
          </cell>
          <cell r="F793">
            <v>2.4299999999999999E-2</v>
          </cell>
        </row>
        <row r="794">
          <cell r="A794" t="str">
            <v>52.1.21.0</v>
          </cell>
          <cell r="B794">
            <v>52</v>
          </cell>
          <cell r="C794">
            <v>1</v>
          </cell>
          <cell r="D794">
            <v>21</v>
          </cell>
          <cell r="E794">
            <v>0</v>
          </cell>
          <cell r="F794">
            <v>4.7500000000000001E-2</v>
          </cell>
        </row>
        <row r="795">
          <cell r="A795" t="str">
            <v>52.1.21.F</v>
          </cell>
          <cell r="B795">
            <v>52</v>
          </cell>
          <cell r="C795">
            <v>1</v>
          </cell>
          <cell r="D795">
            <v>21</v>
          </cell>
          <cell r="E795" t="str">
            <v>F</v>
          </cell>
          <cell r="F795">
            <v>4.7500000000000001E-2</v>
          </cell>
        </row>
        <row r="796">
          <cell r="A796" t="str">
            <v>52.1.21.I</v>
          </cell>
          <cell r="B796">
            <v>52</v>
          </cell>
          <cell r="C796">
            <v>1</v>
          </cell>
          <cell r="D796">
            <v>21</v>
          </cell>
          <cell r="E796" t="str">
            <v>I</v>
          </cell>
          <cell r="F796">
            <v>4.7500000000000001E-2</v>
          </cell>
        </row>
        <row r="797">
          <cell r="A797" t="str">
            <v>52.1.21.N</v>
          </cell>
          <cell r="B797">
            <v>52</v>
          </cell>
          <cell r="C797">
            <v>1</v>
          </cell>
          <cell r="D797">
            <v>21</v>
          </cell>
          <cell r="E797" t="str">
            <v>N</v>
          </cell>
          <cell r="F797">
            <v>4.7500000000000001E-2</v>
          </cell>
        </row>
        <row r="798">
          <cell r="A798" t="str">
            <v>52.71.21.N</v>
          </cell>
          <cell r="B798">
            <v>52</v>
          </cell>
          <cell r="C798">
            <v>71</v>
          </cell>
          <cell r="D798">
            <v>21</v>
          </cell>
          <cell r="E798" t="str">
            <v>N</v>
          </cell>
          <cell r="F798">
            <v>4.7500000000000001E-2</v>
          </cell>
        </row>
        <row r="799">
          <cell r="A799" t="str">
            <v>52.74.21.N</v>
          </cell>
          <cell r="B799">
            <v>52</v>
          </cell>
          <cell r="C799">
            <v>74</v>
          </cell>
          <cell r="D799">
            <v>21</v>
          </cell>
          <cell r="E799" t="str">
            <v>N</v>
          </cell>
          <cell r="F799">
            <v>4.7500000000000001E-2</v>
          </cell>
        </row>
        <row r="800">
          <cell r="A800" t="str">
            <v>52.7P.21.N</v>
          </cell>
          <cell r="B800">
            <v>52</v>
          </cell>
          <cell r="C800" t="str">
            <v>7P</v>
          </cell>
          <cell r="D800">
            <v>21</v>
          </cell>
          <cell r="E800" t="str">
            <v>N</v>
          </cell>
          <cell r="F800">
            <v>4.7500000000000001E-2</v>
          </cell>
        </row>
        <row r="801">
          <cell r="A801" t="str">
            <v>52.1.24.0</v>
          </cell>
          <cell r="B801">
            <v>52</v>
          </cell>
          <cell r="C801">
            <v>1</v>
          </cell>
          <cell r="D801">
            <v>24</v>
          </cell>
          <cell r="E801">
            <v>0</v>
          </cell>
          <cell r="F801">
            <v>2.4299999999999999E-2</v>
          </cell>
        </row>
        <row r="802">
          <cell r="A802" t="str">
            <v>52.1.24.A</v>
          </cell>
          <cell r="B802">
            <v>52</v>
          </cell>
          <cell r="C802">
            <v>1</v>
          </cell>
          <cell r="D802">
            <v>24</v>
          </cell>
          <cell r="E802" t="str">
            <v>A</v>
          </cell>
          <cell r="F802">
            <v>2.4299999999999999E-2</v>
          </cell>
        </row>
        <row r="803">
          <cell r="A803" t="str">
            <v>52.1.24.E</v>
          </cell>
          <cell r="B803">
            <v>52</v>
          </cell>
          <cell r="C803">
            <v>1</v>
          </cell>
          <cell r="D803">
            <v>24</v>
          </cell>
          <cell r="E803" t="str">
            <v>E</v>
          </cell>
          <cell r="F803">
            <v>0</v>
          </cell>
        </row>
        <row r="804">
          <cell r="A804" t="str">
            <v>52.1.24.I</v>
          </cell>
          <cell r="B804">
            <v>52</v>
          </cell>
          <cell r="C804">
            <v>1</v>
          </cell>
          <cell r="D804">
            <v>24</v>
          </cell>
          <cell r="E804" t="str">
            <v>I</v>
          </cell>
          <cell r="F804">
            <v>2.4299999999999999E-2</v>
          </cell>
        </row>
        <row r="805">
          <cell r="A805" t="str">
            <v>52.1.24.N</v>
          </cell>
          <cell r="B805">
            <v>52</v>
          </cell>
          <cell r="C805">
            <v>1</v>
          </cell>
          <cell r="D805">
            <v>24</v>
          </cell>
          <cell r="E805" t="str">
            <v>N</v>
          </cell>
          <cell r="F805">
            <v>2.4299999999999999E-2</v>
          </cell>
        </row>
        <row r="806">
          <cell r="A806" t="str">
            <v>52.7P.24.N</v>
          </cell>
          <cell r="B806">
            <v>52</v>
          </cell>
          <cell r="C806" t="str">
            <v>7P</v>
          </cell>
          <cell r="D806">
            <v>24</v>
          </cell>
          <cell r="E806" t="str">
            <v>N</v>
          </cell>
          <cell r="F806">
            <v>2.4299999999999999E-2</v>
          </cell>
        </row>
        <row r="807">
          <cell r="A807" t="str">
            <v>52.1.26.I</v>
          </cell>
          <cell r="B807">
            <v>52</v>
          </cell>
          <cell r="C807">
            <v>1</v>
          </cell>
          <cell r="D807">
            <v>26</v>
          </cell>
          <cell r="E807" t="str">
            <v>I</v>
          </cell>
          <cell r="F807">
            <v>9.0899999999999995E-2</v>
          </cell>
        </row>
        <row r="808">
          <cell r="A808" t="str">
            <v>52.1.26.N</v>
          </cell>
          <cell r="B808">
            <v>52</v>
          </cell>
          <cell r="C808">
            <v>1</v>
          </cell>
          <cell r="D808">
            <v>26</v>
          </cell>
          <cell r="E808" t="str">
            <v>N</v>
          </cell>
          <cell r="F808">
            <v>9.0899999999999995E-2</v>
          </cell>
        </row>
        <row r="809">
          <cell r="A809" t="str">
            <v>52.1.30.A</v>
          </cell>
          <cell r="B809">
            <v>52</v>
          </cell>
          <cell r="C809">
            <v>1</v>
          </cell>
          <cell r="D809">
            <v>30</v>
          </cell>
          <cell r="E809" t="str">
            <v>A</v>
          </cell>
          <cell r="F809">
            <v>9.0899999999999995E-2</v>
          </cell>
        </row>
        <row r="810">
          <cell r="A810" t="str">
            <v>52.1.30.N</v>
          </cell>
          <cell r="B810">
            <v>52</v>
          </cell>
          <cell r="C810">
            <v>1</v>
          </cell>
          <cell r="D810">
            <v>30</v>
          </cell>
          <cell r="E810" t="str">
            <v>N</v>
          </cell>
          <cell r="F810">
            <v>9.0899999999999995E-2</v>
          </cell>
        </row>
        <row r="811">
          <cell r="A811" t="str">
            <v>52.7P.30.N</v>
          </cell>
          <cell r="B811">
            <v>52</v>
          </cell>
          <cell r="C811" t="str">
            <v>7P</v>
          </cell>
          <cell r="D811">
            <v>30</v>
          </cell>
          <cell r="E811" t="str">
            <v>N</v>
          </cell>
          <cell r="F811">
            <v>9.0899999999999995E-2</v>
          </cell>
        </row>
        <row r="812">
          <cell r="A812" t="str">
            <v>52.1.33.A</v>
          </cell>
          <cell r="B812">
            <v>52</v>
          </cell>
          <cell r="C812">
            <v>1</v>
          </cell>
          <cell r="D812">
            <v>33</v>
          </cell>
          <cell r="E812" t="str">
            <v>A</v>
          </cell>
          <cell r="F812">
            <v>9.0899999999999995E-2</v>
          </cell>
        </row>
        <row r="813">
          <cell r="A813" t="str">
            <v>52.1.90.0</v>
          </cell>
          <cell r="B813">
            <v>52</v>
          </cell>
          <cell r="C813">
            <v>1</v>
          </cell>
          <cell r="D813">
            <v>90</v>
          </cell>
          <cell r="E813">
            <v>0</v>
          </cell>
          <cell r="F813">
            <v>0.125</v>
          </cell>
        </row>
        <row r="814">
          <cell r="A814" t="str">
            <v>52.1.90.I</v>
          </cell>
          <cell r="B814">
            <v>52</v>
          </cell>
          <cell r="C814">
            <v>1</v>
          </cell>
          <cell r="D814">
            <v>90</v>
          </cell>
          <cell r="E814" t="str">
            <v>I</v>
          </cell>
          <cell r="F814">
            <v>0.125</v>
          </cell>
        </row>
        <row r="815">
          <cell r="A815" t="str">
            <v>52.1.90.N</v>
          </cell>
          <cell r="B815">
            <v>52</v>
          </cell>
          <cell r="C815">
            <v>1</v>
          </cell>
          <cell r="D815">
            <v>90</v>
          </cell>
          <cell r="E815" t="str">
            <v>N</v>
          </cell>
          <cell r="F815">
            <v>0.125</v>
          </cell>
        </row>
        <row r="816">
          <cell r="A816" t="str">
            <v>52.1.98.0</v>
          </cell>
          <cell r="B816">
            <v>52</v>
          </cell>
          <cell r="C816">
            <v>1</v>
          </cell>
          <cell r="D816">
            <v>98</v>
          </cell>
          <cell r="E816">
            <v>0</v>
          </cell>
          <cell r="F816">
            <v>0</v>
          </cell>
        </row>
        <row r="817">
          <cell r="A817" t="str">
            <v>52.1.98.A</v>
          </cell>
          <cell r="B817">
            <v>52</v>
          </cell>
          <cell r="C817">
            <v>1</v>
          </cell>
          <cell r="D817">
            <v>98</v>
          </cell>
          <cell r="E817" t="str">
            <v>A</v>
          </cell>
          <cell r="F817">
            <v>0</v>
          </cell>
        </row>
        <row r="818">
          <cell r="A818" t="str">
            <v>52.1.98.F</v>
          </cell>
          <cell r="B818">
            <v>52</v>
          </cell>
          <cell r="C818">
            <v>1</v>
          </cell>
          <cell r="D818">
            <v>98</v>
          </cell>
          <cell r="E818" t="str">
            <v>F</v>
          </cell>
          <cell r="F818">
            <v>0</v>
          </cell>
        </row>
        <row r="819">
          <cell r="A819" t="str">
            <v>52.1.98.I</v>
          </cell>
          <cell r="B819">
            <v>52</v>
          </cell>
          <cell r="C819">
            <v>1</v>
          </cell>
          <cell r="D819">
            <v>98</v>
          </cell>
          <cell r="E819" t="str">
            <v>I</v>
          </cell>
          <cell r="F819">
            <v>0</v>
          </cell>
        </row>
        <row r="820">
          <cell r="A820" t="str">
            <v>52.1.98.N</v>
          </cell>
          <cell r="B820">
            <v>52</v>
          </cell>
          <cell r="C820">
            <v>1</v>
          </cell>
          <cell r="D820">
            <v>98</v>
          </cell>
          <cell r="E820" t="str">
            <v>N</v>
          </cell>
          <cell r="F820">
            <v>0</v>
          </cell>
        </row>
        <row r="821">
          <cell r="A821" t="str">
            <v>53.1.0.0</v>
          </cell>
          <cell r="B821">
            <v>53</v>
          </cell>
          <cell r="C821">
            <v>1</v>
          </cell>
          <cell r="D821">
            <v>0</v>
          </cell>
          <cell r="E821">
            <v>0</v>
          </cell>
          <cell r="F821">
            <v>3.2599999999999997E-2</v>
          </cell>
        </row>
        <row r="822">
          <cell r="A822" t="str">
            <v>53.1.0.A</v>
          </cell>
          <cell r="B822">
            <v>53</v>
          </cell>
          <cell r="C822">
            <v>1</v>
          </cell>
          <cell r="D822">
            <v>0</v>
          </cell>
          <cell r="E822" t="str">
            <v>A</v>
          </cell>
          <cell r="F822">
            <v>3.2599999999999997E-2</v>
          </cell>
        </row>
        <row r="823">
          <cell r="A823" t="str">
            <v>53.1.1.C</v>
          </cell>
          <cell r="B823">
            <v>53</v>
          </cell>
          <cell r="C823">
            <v>1</v>
          </cell>
          <cell r="D823">
            <v>1</v>
          </cell>
          <cell r="E823" t="str">
            <v>C</v>
          </cell>
          <cell r="F823">
            <v>3.2099999999999997E-2</v>
          </cell>
        </row>
        <row r="824">
          <cell r="A824" t="str">
            <v>53.1.1.E</v>
          </cell>
          <cell r="B824">
            <v>53</v>
          </cell>
          <cell r="C824">
            <v>1</v>
          </cell>
          <cell r="D824">
            <v>1</v>
          </cell>
          <cell r="E824" t="str">
            <v>E</v>
          </cell>
          <cell r="F824">
            <v>3.2099999999999997E-2</v>
          </cell>
        </row>
        <row r="825">
          <cell r="A825" t="str">
            <v>53.1.1.I</v>
          </cell>
          <cell r="B825">
            <v>53</v>
          </cell>
          <cell r="C825">
            <v>1</v>
          </cell>
          <cell r="D825">
            <v>1</v>
          </cell>
          <cell r="E825" t="str">
            <v>I</v>
          </cell>
          <cell r="F825">
            <v>3.2099999999999997E-2</v>
          </cell>
        </row>
        <row r="826">
          <cell r="A826" t="str">
            <v>53.1.1.N</v>
          </cell>
          <cell r="B826">
            <v>53</v>
          </cell>
          <cell r="C826">
            <v>1</v>
          </cell>
          <cell r="D826">
            <v>1</v>
          </cell>
          <cell r="E826" t="str">
            <v>N</v>
          </cell>
          <cell r="F826">
            <v>3.2099999999999997E-2</v>
          </cell>
        </row>
        <row r="827">
          <cell r="A827" t="str">
            <v>53.1.2.0</v>
          </cell>
          <cell r="B827">
            <v>53</v>
          </cell>
          <cell r="C827">
            <v>1</v>
          </cell>
          <cell r="D827">
            <v>2</v>
          </cell>
          <cell r="E827">
            <v>0</v>
          </cell>
          <cell r="F827">
            <v>3.0800000000000001E-2</v>
          </cell>
        </row>
        <row r="828">
          <cell r="A828" t="str">
            <v>53.1.2.A</v>
          </cell>
          <cell r="B828">
            <v>53</v>
          </cell>
          <cell r="C828">
            <v>1</v>
          </cell>
          <cell r="D828">
            <v>2</v>
          </cell>
          <cell r="E828" t="str">
            <v>A</v>
          </cell>
          <cell r="F828">
            <v>3.0800000000000001E-2</v>
          </cell>
        </row>
        <row r="829">
          <cell r="A829" t="str">
            <v>53.1.2.E</v>
          </cell>
          <cell r="B829">
            <v>53</v>
          </cell>
          <cell r="C829">
            <v>1</v>
          </cell>
          <cell r="D829">
            <v>2</v>
          </cell>
          <cell r="E829" t="str">
            <v>E</v>
          </cell>
          <cell r="F829">
            <v>3.0800000000000001E-2</v>
          </cell>
        </row>
        <row r="830">
          <cell r="A830" t="str">
            <v>53.1.2.F</v>
          </cell>
          <cell r="B830">
            <v>53</v>
          </cell>
          <cell r="C830">
            <v>1</v>
          </cell>
          <cell r="D830">
            <v>2</v>
          </cell>
          <cell r="E830" t="str">
            <v>F</v>
          </cell>
          <cell r="F830">
            <v>3.0800000000000001E-2</v>
          </cell>
        </row>
        <row r="831">
          <cell r="A831" t="str">
            <v>53.1.2.I</v>
          </cell>
          <cell r="B831">
            <v>53</v>
          </cell>
          <cell r="C831">
            <v>1</v>
          </cell>
          <cell r="D831">
            <v>2</v>
          </cell>
          <cell r="E831" t="str">
            <v>I</v>
          </cell>
          <cell r="F831">
            <v>3.0800000000000001E-2</v>
          </cell>
        </row>
        <row r="832">
          <cell r="A832" t="str">
            <v>53.1.2.N</v>
          </cell>
          <cell r="B832">
            <v>53</v>
          </cell>
          <cell r="C832">
            <v>1</v>
          </cell>
          <cell r="D832">
            <v>2</v>
          </cell>
          <cell r="E832" t="str">
            <v>N</v>
          </cell>
          <cell r="F832">
            <v>3.0800000000000001E-2</v>
          </cell>
        </row>
        <row r="833">
          <cell r="A833" t="str">
            <v>53.1.3.0</v>
          </cell>
          <cell r="B833">
            <v>53</v>
          </cell>
          <cell r="C833">
            <v>1</v>
          </cell>
          <cell r="D833">
            <v>3</v>
          </cell>
          <cell r="E833">
            <v>0</v>
          </cell>
          <cell r="F833">
            <v>3.0800000000000001E-2</v>
          </cell>
        </row>
        <row r="834">
          <cell r="A834" t="str">
            <v>53.1.3.A</v>
          </cell>
          <cell r="B834">
            <v>53</v>
          </cell>
          <cell r="C834">
            <v>1</v>
          </cell>
          <cell r="D834">
            <v>3</v>
          </cell>
          <cell r="E834" t="str">
            <v>A</v>
          </cell>
          <cell r="F834">
            <v>3.0800000000000001E-2</v>
          </cell>
        </row>
        <row r="835">
          <cell r="A835" t="str">
            <v>53.1.4.0</v>
          </cell>
          <cell r="B835">
            <v>53</v>
          </cell>
          <cell r="C835">
            <v>1</v>
          </cell>
          <cell r="D835">
            <v>4</v>
          </cell>
          <cell r="E835">
            <v>0</v>
          </cell>
          <cell r="F835">
            <v>3.2599999999999997E-2</v>
          </cell>
        </row>
        <row r="836">
          <cell r="A836" t="str">
            <v>53.1.4.A</v>
          </cell>
          <cell r="B836">
            <v>53</v>
          </cell>
          <cell r="C836">
            <v>1</v>
          </cell>
          <cell r="D836">
            <v>4</v>
          </cell>
          <cell r="E836" t="str">
            <v>A</v>
          </cell>
          <cell r="F836">
            <v>3.2599999999999997E-2</v>
          </cell>
        </row>
        <row r="837">
          <cell r="A837" t="str">
            <v>53.1.6.0</v>
          </cell>
          <cell r="B837">
            <v>53</v>
          </cell>
          <cell r="C837">
            <v>1</v>
          </cell>
          <cell r="D837">
            <v>6</v>
          </cell>
          <cell r="E837">
            <v>0</v>
          </cell>
          <cell r="F837">
            <v>3.2599999999999997E-2</v>
          </cell>
        </row>
        <row r="838">
          <cell r="A838" t="str">
            <v>53.1.6.A</v>
          </cell>
          <cell r="B838">
            <v>53</v>
          </cell>
          <cell r="C838">
            <v>1</v>
          </cell>
          <cell r="D838">
            <v>6</v>
          </cell>
          <cell r="E838" t="str">
            <v>A</v>
          </cell>
          <cell r="F838">
            <v>3.2599999999999997E-2</v>
          </cell>
        </row>
        <row r="839">
          <cell r="A839" t="str">
            <v>53.1.6.E</v>
          </cell>
          <cell r="B839">
            <v>53</v>
          </cell>
          <cell r="C839">
            <v>1</v>
          </cell>
          <cell r="D839">
            <v>6</v>
          </cell>
          <cell r="E839" t="str">
            <v>E</v>
          </cell>
          <cell r="F839">
            <v>3.2599999999999997E-2</v>
          </cell>
        </row>
        <row r="840">
          <cell r="A840" t="str">
            <v>53.1.6.F</v>
          </cell>
          <cell r="B840">
            <v>53</v>
          </cell>
          <cell r="C840">
            <v>1</v>
          </cell>
          <cell r="D840">
            <v>6</v>
          </cell>
          <cell r="E840" t="str">
            <v>F</v>
          </cell>
          <cell r="F840">
            <v>3.2599999999999997E-2</v>
          </cell>
        </row>
        <row r="841">
          <cell r="A841" t="str">
            <v>53.1.6.I</v>
          </cell>
          <cell r="B841">
            <v>53</v>
          </cell>
          <cell r="C841">
            <v>1</v>
          </cell>
          <cell r="D841">
            <v>6</v>
          </cell>
          <cell r="E841" t="str">
            <v>I</v>
          </cell>
          <cell r="F841">
            <v>3.2599999999999997E-2</v>
          </cell>
        </row>
        <row r="842">
          <cell r="A842" t="str">
            <v>53.1.6.N</v>
          </cell>
          <cell r="B842">
            <v>53</v>
          </cell>
          <cell r="C842">
            <v>1</v>
          </cell>
          <cell r="D842">
            <v>6</v>
          </cell>
          <cell r="E842" t="str">
            <v>N</v>
          </cell>
          <cell r="F842">
            <v>3.2599999999999997E-2</v>
          </cell>
        </row>
        <row r="843">
          <cell r="A843" t="str">
            <v>53.7P.6.N</v>
          </cell>
          <cell r="B843">
            <v>53</v>
          </cell>
          <cell r="C843" t="str">
            <v>7P</v>
          </cell>
          <cell r="D843">
            <v>6</v>
          </cell>
          <cell r="E843" t="str">
            <v>N</v>
          </cell>
          <cell r="F843">
            <v>3.2599999999999997E-2</v>
          </cell>
        </row>
        <row r="844">
          <cell r="A844" t="str">
            <v>53.1.8.0</v>
          </cell>
          <cell r="B844">
            <v>53</v>
          </cell>
          <cell r="C844">
            <v>1</v>
          </cell>
          <cell r="D844">
            <v>8</v>
          </cell>
          <cell r="E844">
            <v>0</v>
          </cell>
          <cell r="F844">
            <v>3.0800000000000001E-2</v>
          </cell>
        </row>
        <row r="845">
          <cell r="A845" t="str">
            <v>53.1.8.A</v>
          </cell>
          <cell r="B845">
            <v>53</v>
          </cell>
          <cell r="C845">
            <v>1</v>
          </cell>
          <cell r="D845">
            <v>8</v>
          </cell>
          <cell r="E845" t="str">
            <v>A</v>
          </cell>
          <cell r="F845">
            <v>3.0800000000000001E-2</v>
          </cell>
        </row>
        <row r="846">
          <cell r="A846" t="str">
            <v>53.1.8.N</v>
          </cell>
          <cell r="B846">
            <v>53</v>
          </cell>
          <cell r="C846">
            <v>1</v>
          </cell>
          <cell r="D846">
            <v>8</v>
          </cell>
          <cell r="E846" t="str">
            <v>N</v>
          </cell>
          <cell r="F846">
            <v>3.0800000000000001E-2</v>
          </cell>
        </row>
        <row r="847">
          <cell r="A847" t="str">
            <v>53.1.10.0</v>
          </cell>
          <cell r="B847">
            <v>53</v>
          </cell>
          <cell r="C847">
            <v>1</v>
          </cell>
          <cell r="D847">
            <v>10</v>
          </cell>
          <cell r="E847">
            <v>0</v>
          </cell>
          <cell r="F847">
            <v>4.5699999999999998E-2</v>
          </cell>
        </row>
        <row r="848">
          <cell r="A848" t="str">
            <v>53.1.10.A</v>
          </cell>
          <cell r="B848">
            <v>53</v>
          </cell>
          <cell r="C848">
            <v>1</v>
          </cell>
          <cell r="D848">
            <v>10</v>
          </cell>
          <cell r="E848" t="str">
            <v>A</v>
          </cell>
          <cell r="F848">
            <v>4.5699999999999998E-2</v>
          </cell>
        </row>
        <row r="849">
          <cell r="A849" t="str">
            <v>53.1.10.F</v>
          </cell>
          <cell r="B849">
            <v>53</v>
          </cell>
          <cell r="C849">
            <v>1</v>
          </cell>
          <cell r="D849">
            <v>10</v>
          </cell>
          <cell r="E849" t="str">
            <v>F</v>
          </cell>
          <cell r="F849">
            <v>4.5699999999999998E-2</v>
          </cell>
        </row>
        <row r="850">
          <cell r="A850" t="str">
            <v>53.1.10.N</v>
          </cell>
          <cell r="B850">
            <v>53</v>
          </cell>
          <cell r="C850">
            <v>1</v>
          </cell>
          <cell r="D850">
            <v>10</v>
          </cell>
          <cell r="E850" t="str">
            <v>N</v>
          </cell>
          <cell r="F850">
            <v>4.5699999999999998E-2</v>
          </cell>
        </row>
        <row r="851">
          <cell r="A851" t="str">
            <v>53.0M.10.N</v>
          </cell>
          <cell r="B851">
            <v>53</v>
          </cell>
          <cell r="C851" t="str">
            <v>0M</v>
          </cell>
          <cell r="D851">
            <v>10</v>
          </cell>
          <cell r="E851" t="str">
            <v>N</v>
          </cell>
          <cell r="F851">
            <v>4.5699999999999998E-2</v>
          </cell>
        </row>
        <row r="852">
          <cell r="A852" t="str">
            <v>53.12.10.N</v>
          </cell>
          <cell r="B852">
            <v>53</v>
          </cell>
          <cell r="C852">
            <v>12</v>
          </cell>
          <cell r="D852">
            <v>10</v>
          </cell>
          <cell r="E852" t="str">
            <v>N</v>
          </cell>
          <cell r="F852">
            <v>4.5699999999999998E-2</v>
          </cell>
        </row>
        <row r="853">
          <cell r="A853" t="str">
            <v>53.1.13.0</v>
          </cell>
          <cell r="B853">
            <v>53</v>
          </cell>
          <cell r="C853">
            <v>1</v>
          </cell>
          <cell r="D853">
            <v>13</v>
          </cell>
          <cell r="E853">
            <v>0</v>
          </cell>
          <cell r="F853">
            <v>0.2</v>
          </cell>
        </row>
        <row r="854">
          <cell r="A854" t="str">
            <v>53.1.13.A</v>
          </cell>
          <cell r="B854">
            <v>53</v>
          </cell>
          <cell r="C854">
            <v>1</v>
          </cell>
          <cell r="D854">
            <v>13</v>
          </cell>
          <cell r="E854" t="str">
            <v>A</v>
          </cell>
          <cell r="F854">
            <v>0.2</v>
          </cell>
        </row>
        <row r="855">
          <cell r="A855" t="str">
            <v>53.1.13.I</v>
          </cell>
          <cell r="B855">
            <v>53</v>
          </cell>
          <cell r="C855">
            <v>1</v>
          </cell>
          <cell r="D855">
            <v>13</v>
          </cell>
          <cell r="E855" t="str">
            <v>I</v>
          </cell>
          <cell r="F855">
            <v>0.2</v>
          </cell>
        </row>
        <row r="856">
          <cell r="A856" t="str">
            <v>53.1.13.N</v>
          </cell>
          <cell r="B856">
            <v>53</v>
          </cell>
          <cell r="C856">
            <v>1</v>
          </cell>
          <cell r="D856">
            <v>13</v>
          </cell>
          <cell r="E856" t="str">
            <v>N</v>
          </cell>
          <cell r="F856">
            <v>0.2</v>
          </cell>
        </row>
        <row r="857">
          <cell r="A857" t="str">
            <v>53.7P.13.N</v>
          </cell>
          <cell r="B857">
            <v>53</v>
          </cell>
          <cell r="C857" t="str">
            <v>7P</v>
          </cell>
          <cell r="D857">
            <v>13</v>
          </cell>
          <cell r="E857" t="str">
            <v>N</v>
          </cell>
          <cell r="F857">
            <v>0.2</v>
          </cell>
        </row>
        <row r="858">
          <cell r="A858" t="str">
            <v>53.1.19.A</v>
          </cell>
          <cell r="B858">
            <v>53</v>
          </cell>
          <cell r="C858">
            <v>1</v>
          </cell>
          <cell r="D858">
            <v>19</v>
          </cell>
          <cell r="E858" t="str">
            <v>A</v>
          </cell>
          <cell r="F858">
            <v>2.0799999999999999E-2</v>
          </cell>
        </row>
        <row r="859">
          <cell r="A859" t="str">
            <v>53.1.20.0</v>
          </cell>
          <cell r="B859">
            <v>53</v>
          </cell>
          <cell r="C859">
            <v>1</v>
          </cell>
          <cell r="D859">
            <v>20</v>
          </cell>
          <cell r="E859">
            <v>0</v>
          </cell>
          <cell r="F859">
            <v>3.5400000000000001E-2</v>
          </cell>
        </row>
        <row r="860">
          <cell r="A860" t="str">
            <v>53.1.20.A</v>
          </cell>
          <cell r="B860">
            <v>53</v>
          </cell>
          <cell r="C860">
            <v>1</v>
          </cell>
          <cell r="D860">
            <v>20</v>
          </cell>
          <cell r="E860" t="str">
            <v>A</v>
          </cell>
          <cell r="F860">
            <v>3.5400000000000001E-2</v>
          </cell>
        </row>
        <row r="861">
          <cell r="A861" t="str">
            <v>53.1.20.E</v>
          </cell>
          <cell r="B861">
            <v>53</v>
          </cell>
          <cell r="C861">
            <v>1</v>
          </cell>
          <cell r="D861">
            <v>20</v>
          </cell>
          <cell r="E861" t="str">
            <v>E</v>
          </cell>
          <cell r="F861">
            <v>3.5400000000000001E-2</v>
          </cell>
        </row>
        <row r="862">
          <cell r="A862" t="str">
            <v>53.1.20.I</v>
          </cell>
          <cell r="B862">
            <v>53</v>
          </cell>
          <cell r="C862">
            <v>1</v>
          </cell>
          <cell r="D862">
            <v>20</v>
          </cell>
          <cell r="E862" t="str">
            <v>I</v>
          </cell>
          <cell r="F862">
            <v>3.5400000000000001E-2</v>
          </cell>
        </row>
        <row r="863">
          <cell r="A863" t="str">
            <v>53.1.20.N</v>
          </cell>
          <cell r="B863">
            <v>53</v>
          </cell>
          <cell r="C863">
            <v>1</v>
          </cell>
          <cell r="D863">
            <v>20</v>
          </cell>
          <cell r="E863" t="str">
            <v>N</v>
          </cell>
          <cell r="F863">
            <v>3.5400000000000001E-2</v>
          </cell>
        </row>
        <row r="864">
          <cell r="A864" t="str">
            <v>53.7P.20.N</v>
          </cell>
          <cell r="B864">
            <v>53</v>
          </cell>
          <cell r="C864" t="str">
            <v>7P</v>
          </cell>
          <cell r="D864">
            <v>20</v>
          </cell>
          <cell r="E864" t="str">
            <v>N</v>
          </cell>
          <cell r="F864">
            <v>3.5400000000000001E-2</v>
          </cell>
        </row>
        <row r="865">
          <cell r="A865" t="str">
            <v>53.1.21.0</v>
          </cell>
          <cell r="B865">
            <v>53</v>
          </cell>
          <cell r="C865">
            <v>1</v>
          </cell>
          <cell r="D865">
            <v>21</v>
          </cell>
          <cell r="E865">
            <v>0</v>
          </cell>
          <cell r="F865">
            <v>4.2900000000000001E-2</v>
          </cell>
        </row>
        <row r="866">
          <cell r="A866" t="str">
            <v>53.1.21.A</v>
          </cell>
          <cell r="B866">
            <v>53</v>
          </cell>
          <cell r="C866">
            <v>1</v>
          </cell>
          <cell r="D866">
            <v>21</v>
          </cell>
          <cell r="E866" t="str">
            <v>A</v>
          </cell>
          <cell r="F866">
            <v>4.2900000000000001E-2</v>
          </cell>
        </row>
        <row r="867">
          <cell r="A867" t="str">
            <v>53.1.21.C</v>
          </cell>
          <cell r="B867">
            <v>53</v>
          </cell>
          <cell r="C867">
            <v>1</v>
          </cell>
          <cell r="D867">
            <v>21</v>
          </cell>
          <cell r="E867" t="str">
            <v>C</v>
          </cell>
          <cell r="F867">
            <v>4.2900000000000001E-2</v>
          </cell>
        </row>
        <row r="868">
          <cell r="A868" t="str">
            <v>53.1.21.E</v>
          </cell>
          <cell r="B868">
            <v>53</v>
          </cell>
          <cell r="C868">
            <v>1</v>
          </cell>
          <cell r="D868">
            <v>21</v>
          </cell>
          <cell r="E868" t="str">
            <v>E</v>
          </cell>
          <cell r="F868">
            <v>4.2900000000000001E-2</v>
          </cell>
        </row>
        <row r="869">
          <cell r="A869" t="str">
            <v>53.1.21.F</v>
          </cell>
          <cell r="B869">
            <v>53</v>
          </cell>
          <cell r="C869">
            <v>1</v>
          </cell>
          <cell r="D869">
            <v>21</v>
          </cell>
          <cell r="E869" t="str">
            <v>F</v>
          </cell>
          <cell r="F869">
            <v>4.2900000000000001E-2</v>
          </cell>
        </row>
        <row r="870">
          <cell r="A870" t="str">
            <v>53.1.21.I</v>
          </cell>
          <cell r="B870">
            <v>53</v>
          </cell>
          <cell r="C870">
            <v>1</v>
          </cell>
          <cell r="D870">
            <v>21</v>
          </cell>
          <cell r="E870" t="str">
            <v>I</v>
          </cell>
          <cell r="F870">
            <v>4.2900000000000001E-2</v>
          </cell>
        </row>
        <row r="871">
          <cell r="A871" t="str">
            <v>53.1.21.N</v>
          </cell>
          <cell r="B871">
            <v>53</v>
          </cell>
          <cell r="C871">
            <v>1</v>
          </cell>
          <cell r="D871">
            <v>21</v>
          </cell>
          <cell r="E871" t="str">
            <v>N</v>
          </cell>
          <cell r="F871">
            <v>4.2900000000000001E-2</v>
          </cell>
        </row>
        <row r="872">
          <cell r="A872" t="str">
            <v>53.7P.21.N</v>
          </cell>
          <cell r="B872">
            <v>53</v>
          </cell>
          <cell r="C872" t="str">
            <v>7P</v>
          </cell>
          <cell r="D872">
            <v>21</v>
          </cell>
          <cell r="E872" t="str">
            <v>N</v>
          </cell>
          <cell r="F872">
            <v>4.2900000000000001E-2</v>
          </cell>
        </row>
        <row r="873">
          <cell r="A873" t="str">
            <v>53.1.22.0</v>
          </cell>
          <cell r="B873">
            <v>53</v>
          </cell>
          <cell r="C873">
            <v>1</v>
          </cell>
          <cell r="D873">
            <v>22</v>
          </cell>
          <cell r="E873">
            <v>0</v>
          </cell>
          <cell r="F873">
            <v>2.6599999999999999E-2</v>
          </cell>
        </row>
        <row r="874">
          <cell r="A874" t="str">
            <v>53.1.22.A</v>
          </cell>
          <cell r="B874">
            <v>53</v>
          </cell>
          <cell r="C874">
            <v>1</v>
          </cell>
          <cell r="D874">
            <v>22</v>
          </cell>
          <cell r="E874" t="str">
            <v>A</v>
          </cell>
          <cell r="F874">
            <v>2.6599999999999999E-2</v>
          </cell>
        </row>
        <row r="875">
          <cell r="A875" t="str">
            <v>53.1.23.0</v>
          </cell>
          <cell r="B875">
            <v>53</v>
          </cell>
          <cell r="C875">
            <v>1</v>
          </cell>
          <cell r="D875">
            <v>23</v>
          </cell>
          <cell r="E875">
            <v>0</v>
          </cell>
          <cell r="F875">
            <v>2.86E-2</v>
          </cell>
        </row>
        <row r="876">
          <cell r="A876" t="str">
            <v>53.1.23.A</v>
          </cell>
          <cell r="B876">
            <v>53</v>
          </cell>
          <cell r="C876">
            <v>1</v>
          </cell>
          <cell r="D876">
            <v>23</v>
          </cell>
          <cell r="E876" t="str">
            <v>A</v>
          </cell>
          <cell r="F876">
            <v>2.86E-2</v>
          </cell>
        </row>
        <row r="877">
          <cell r="A877" t="str">
            <v>53.1.23.E</v>
          </cell>
          <cell r="B877">
            <v>53</v>
          </cell>
          <cell r="C877">
            <v>1</v>
          </cell>
          <cell r="D877">
            <v>23</v>
          </cell>
          <cell r="E877" t="str">
            <v>E</v>
          </cell>
          <cell r="F877">
            <v>2.86E-2</v>
          </cell>
        </row>
        <row r="878">
          <cell r="A878" t="str">
            <v>53.1.23.I</v>
          </cell>
          <cell r="B878">
            <v>53</v>
          </cell>
          <cell r="C878">
            <v>1</v>
          </cell>
          <cell r="D878">
            <v>23</v>
          </cell>
          <cell r="E878" t="str">
            <v>I</v>
          </cell>
          <cell r="F878">
            <v>2.86E-2</v>
          </cell>
        </row>
        <row r="879">
          <cell r="A879" t="str">
            <v>53.1.23.N</v>
          </cell>
          <cell r="B879">
            <v>53</v>
          </cell>
          <cell r="C879">
            <v>1</v>
          </cell>
          <cell r="D879">
            <v>23</v>
          </cell>
          <cell r="E879" t="str">
            <v>N</v>
          </cell>
          <cell r="F879">
            <v>2.86E-2</v>
          </cell>
        </row>
        <row r="880">
          <cell r="A880" t="str">
            <v>53.1.24.0</v>
          </cell>
          <cell r="B880">
            <v>53</v>
          </cell>
          <cell r="C880">
            <v>1</v>
          </cell>
          <cell r="D880">
            <v>24</v>
          </cell>
          <cell r="E880">
            <v>0</v>
          </cell>
          <cell r="F880">
            <v>3.5400000000000001E-2</v>
          </cell>
        </row>
        <row r="881">
          <cell r="A881" t="str">
            <v>53.1.24.A</v>
          </cell>
          <cell r="B881">
            <v>53</v>
          </cell>
          <cell r="C881">
            <v>1</v>
          </cell>
          <cell r="D881">
            <v>24</v>
          </cell>
          <cell r="E881" t="str">
            <v>A</v>
          </cell>
          <cell r="F881">
            <v>3.5400000000000001E-2</v>
          </cell>
        </row>
        <row r="882">
          <cell r="A882" t="str">
            <v>53.1.24.E</v>
          </cell>
          <cell r="B882">
            <v>53</v>
          </cell>
          <cell r="C882">
            <v>1</v>
          </cell>
          <cell r="D882">
            <v>24</v>
          </cell>
          <cell r="E882" t="str">
            <v>E</v>
          </cell>
          <cell r="F882">
            <v>3.5400000000000001E-2</v>
          </cell>
        </row>
        <row r="883">
          <cell r="A883" t="str">
            <v>53.1.24.I</v>
          </cell>
          <cell r="B883">
            <v>53</v>
          </cell>
          <cell r="C883">
            <v>1</v>
          </cell>
          <cell r="D883">
            <v>24</v>
          </cell>
          <cell r="E883" t="str">
            <v>I</v>
          </cell>
          <cell r="F883">
            <v>3.5400000000000001E-2</v>
          </cell>
        </row>
        <row r="884">
          <cell r="A884" t="str">
            <v>53.1.25.0</v>
          </cell>
          <cell r="B884">
            <v>53</v>
          </cell>
          <cell r="C884">
            <v>1</v>
          </cell>
          <cell r="D884">
            <v>25</v>
          </cell>
          <cell r="E884">
            <v>0</v>
          </cell>
          <cell r="F884">
            <v>2.6599999999999999E-2</v>
          </cell>
        </row>
        <row r="885">
          <cell r="A885" t="str">
            <v>53.1.25.2</v>
          </cell>
          <cell r="B885">
            <v>53</v>
          </cell>
          <cell r="C885">
            <v>1</v>
          </cell>
          <cell r="D885">
            <v>25</v>
          </cell>
          <cell r="E885">
            <v>2</v>
          </cell>
          <cell r="F885">
            <v>2.6599999999999999E-2</v>
          </cell>
        </row>
        <row r="886">
          <cell r="A886" t="str">
            <v>53.1.25.A</v>
          </cell>
          <cell r="B886">
            <v>53</v>
          </cell>
          <cell r="C886">
            <v>1</v>
          </cell>
          <cell r="D886">
            <v>25</v>
          </cell>
          <cell r="E886" t="str">
            <v>A</v>
          </cell>
          <cell r="F886">
            <v>2.6599999999999999E-2</v>
          </cell>
        </row>
        <row r="887">
          <cell r="A887" t="str">
            <v>53.1.25.E</v>
          </cell>
          <cell r="B887">
            <v>53</v>
          </cell>
          <cell r="C887">
            <v>1</v>
          </cell>
          <cell r="D887">
            <v>25</v>
          </cell>
          <cell r="E887" t="str">
            <v>E</v>
          </cell>
          <cell r="F887">
            <v>2.6599999999999999E-2</v>
          </cell>
        </row>
        <row r="888">
          <cell r="A888" t="str">
            <v>53.1.25.F</v>
          </cell>
          <cell r="B888">
            <v>53</v>
          </cell>
          <cell r="C888">
            <v>1</v>
          </cell>
          <cell r="D888">
            <v>25</v>
          </cell>
          <cell r="E888" t="str">
            <v>F</v>
          </cell>
          <cell r="F888">
            <v>2.6599999999999999E-2</v>
          </cell>
        </row>
        <row r="889">
          <cell r="A889" t="str">
            <v>53.1.25.I</v>
          </cell>
          <cell r="B889">
            <v>53</v>
          </cell>
          <cell r="C889">
            <v>1</v>
          </cell>
          <cell r="D889">
            <v>25</v>
          </cell>
          <cell r="E889" t="str">
            <v>I</v>
          </cell>
          <cell r="F889">
            <v>2.6599999999999999E-2</v>
          </cell>
        </row>
        <row r="890">
          <cell r="A890" t="str">
            <v>53.1.25.N</v>
          </cell>
          <cell r="B890">
            <v>53</v>
          </cell>
          <cell r="C890">
            <v>1</v>
          </cell>
          <cell r="D890">
            <v>25</v>
          </cell>
          <cell r="E890" t="str">
            <v>N</v>
          </cell>
          <cell r="F890">
            <v>2.6599999999999999E-2</v>
          </cell>
        </row>
        <row r="891">
          <cell r="A891" t="str">
            <v>53.7P.25.N</v>
          </cell>
          <cell r="B891">
            <v>53</v>
          </cell>
          <cell r="C891" t="str">
            <v>7P</v>
          </cell>
          <cell r="D891">
            <v>25</v>
          </cell>
          <cell r="E891" t="str">
            <v>N</v>
          </cell>
          <cell r="F891">
            <v>2.6599999999999999E-2</v>
          </cell>
        </row>
        <row r="892">
          <cell r="A892" t="str">
            <v>53.1.26.0</v>
          </cell>
          <cell r="B892">
            <v>53</v>
          </cell>
          <cell r="C892">
            <v>1</v>
          </cell>
          <cell r="D892">
            <v>26</v>
          </cell>
          <cell r="E892">
            <v>0</v>
          </cell>
          <cell r="F892">
            <v>2.6499999999999999E-2</v>
          </cell>
        </row>
        <row r="893">
          <cell r="A893" t="str">
            <v>53.1.26.2</v>
          </cell>
          <cell r="B893">
            <v>53</v>
          </cell>
          <cell r="C893">
            <v>1</v>
          </cell>
          <cell r="D893">
            <v>26</v>
          </cell>
          <cell r="E893">
            <v>2</v>
          </cell>
          <cell r="F893">
            <v>2.6499999999999999E-2</v>
          </cell>
        </row>
        <row r="894">
          <cell r="A894" t="str">
            <v>53.1.26.A</v>
          </cell>
          <cell r="B894">
            <v>53</v>
          </cell>
          <cell r="C894">
            <v>1</v>
          </cell>
          <cell r="D894">
            <v>26</v>
          </cell>
          <cell r="E894" t="str">
            <v>A</v>
          </cell>
          <cell r="F894">
            <v>2.6499999999999999E-2</v>
          </cell>
        </row>
        <row r="895">
          <cell r="A895" t="str">
            <v>53.1.26.E</v>
          </cell>
          <cell r="B895">
            <v>53</v>
          </cell>
          <cell r="C895">
            <v>1</v>
          </cell>
          <cell r="D895">
            <v>26</v>
          </cell>
          <cell r="E895" t="str">
            <v>E</v>
          </cell>
          <cell r="F895">
            <v>2.6499999999999999E-2</v>
          </cell>
        </row>
        <row r="896">
          <cell r="A896" t="str">
            <v>53.1.26.F</v>
          </cell>
          <cell r="B896">
            <v>53</v>
          </cell>
          <cell r="C896">
            <v>1</v>
          </cell>
          <cell r="D896">
            <v>26</v>
          </cell>
          <cell r="E896" t="str">
            <v>F</v>
          </cell>
          <cell r="F896">
            <v>2.6499999999999999E-2</v>
          </cell>
        </row>
        <row r="897">
          <cell r="A897" t="str">
            <v>53.1.26.I</v>
          </cell>
          <cell r="B897">
            <v>53</v>
          </cell>
          <cell r="C897">
            <v>1</v>
          </cell>
          <cell r="D897">
            <v>26</v>
          </cell>
          <cell r="E897" t="str">
            <v>I</v>
          </cell>
          <cell r="F897">
            <v>2.6499999999999999E-2</v>
          </cell>
        </row>
        <row r="898">
          <cell r="A898" t="str">
            <v>53.1.26.N</v>
          </cell>
          <cell r="B898">
            <v>53</v>
          </cell>
          <cell r="C898">
            <v>1</v>
          </cell>
          <cell r="D898">
            <v>26</v>
          </cell>
          <cell r="E898" t="str">
            <v>N</v>
          </cell>
          <cell r="F898">
            <v>2.6499999999999999E-2</v>
          </cell>
        </row>
        <row r="899">
          <cell r="A899" t="str">
            <v>53.7P.26.N</v>
          </cell>
          <cell r="B899">
            <v>53</v>
          </cell>
          <cell r="C899" t="str">
            <v>7P</v>
          </cell>
          <cell r="D899">
            <v>26</v>
          </cell>
          <cell r="E899" t="str">
            <v>N</v>
          </cell>
          <cell r="F899">
            <v>2.6499999999999999E-2</v>
          </cell>
        </row>
        <row r="900">
          <cell r="A900" t="str">
            <v>53.1.27.0</v>
          </cell>
          <cell r="B900">
            <v>53</v>
          </cell>
          <cell r="C900">
            <v>1</v>
          </cell>
          <cell r="D900">
            <v>27</v>
          </cell>
          <cell r="E900">
            <v>0</v>
          </cell>
          <cell r="F900">
            <v>2.6599999999999999E-2</v>
          </cell>
        </row>
        <row r="901">
          <cell r="A901" t="str">
            <v>53.1.27.A</v>
          </cell>
          <cell r="B901">
            <v>53</v>
          </cell>
          <cell r="C901">
            <v>1</v>
          </cell>
          <cell r="D901">
            <v>27</v>
          </cell>
          <cell r="E901" t="str">
            <v>A</v>
          </cell>
          <cell r="F901">
            <v>2.6599999999999999E-2</v>
          </cell>
        </row>
        <row r="902">
          <cell r="A902" t="str">
            <v>53.1.27.N</v>
          </cell>
          <cell r="B902">
            <v>53</v>
          </cell>
          <cell r="C902">
            <v>1</v>
          </cell>
          <cell r="D902">
            <v>27</v>
          </cell>
          <cell r="E902" t="str">
            <v>N</v>
          </cell>
          <cell r="F902">
            <v>2.6599999999999999E-2</v>
          </cell>
        </row>
        <row r="903">
          <cell r="A903" t="str">
            <v>53.1.28.0</v>
          </cell>
          <cell r="B903">
            <v>53</v>
          </cell>
          <cell r="C903">
            <v>1</v>
          </cell>
          <cell r="D903">
            <v>28</v>
          </cell>
          <cell r="E903">
            <v>0</v>
          </cell>
          <cell r="F903">
            <v>2.5600000000000001E-2</v>
          </cell>
        </row>
        <row r="904">
          <cell r="A904" t="str">
            <v>53.1.28.2</v>
          </cell>
          <cell r="B904">
            <v>53</v>
          </cell>
          <cell r="C904">
            <v>1</v>
          </cell>
          <cell r="D904">
            <v>28</v>
          </cell>
          <cell r="E904">
            <v>2</v>
          </cell>
          <cell r="F904">
            <v>2.5600000000000001E-2</v>
          </cell>
        </row>
        <row r="905">
          <cell r="A905" t="str">
            <v>53.1.28.A</v>
          </cell>
          <cell r="B905">
            <v>53</v>
          </cell>
          <cell r="C905">
            <v>1</v>
          </cell>
          <cell r="D905">
            <v>28</v>
          </cell>
          <cell r="E905" t="str">
            <v>A</v>
          </cell>
          <cell r="F905">
            <v>2.5600000000000001E-2</v>
          </cell>
        </row>
        <row r="906">
          <cell r="A906" t="str">
            <v>53.1.28.F</v>
          </cell>
          <cell r="B906">
            <v>53</v>
          </cell>
          <cell r="C906">
            <v>1</v>
          </cell>
          <cell r="D906">
            <v>28</v>
          </cell>
          <cell r="E906" t="str">
            <v>F</v>
          </cell>
          <cell r="F906">
            <v>2.5600000000000001E-2</v>
          </cell>
        </row>
        <row r="907">
          <cell r="A907" t="str">
            <v>53.1.28.N</v>
          </cell>
          <cell r="B907">
            <v>53</v>
          </cell>
          <cell r="C907">
            <v>1</v>
          </cell>
          <cell r="D907">
            <v>28</v>
          </cell>
          <cell r="E907" t="str">
            <v>N</v>
          </cell>
          <cell r="F907">
            <v>2.5600000000000001E-2</v>
          </cell>
        </row>
        <row r="908">
          <cell r="A908" t="str">
            <v>53.0M.28.N</v>
          </cell>
          <cell r="B908">
            <v>53</v>
          </cell>
          <cell r="C908" t="str">
            <v>0M</v>
          </cell>
          <cell r="D908">
            <v>28</v>
          </cell>
          <cell r="E908" t="str">
            <v>N</v>
          </cell>
          <cell r="F908">
            <v>2.5600000000000001E-2</v>
          </cell>
        </row>
        <row r="909">
          <cell r="A909" t="str">
            <v>53.1.29.0</v>
          </cell>
          <cell r="B909">
            <v>53</v>
          </cell>
          <cell r="C909">
            <v>1</v>
          </cell>
          <cell r="D909">
            <v>29</v>
          </cell>
          <cell r="E909">
            <v>0</v>
          </cell>
          <cell r="F909">
            <v>2.86E-2</v>
          </cell>
        </row>
        <row r="910">
          <cell r="A910" t="str">
            <v>53.1.29.2</v>
          </cell>
          <cell r="B910">
            <v>53</v>
          </cell>
          <cell r="C910">
            <v>1</v>
          </cell>
          <cell r="D910">
            <v>29</v>
          </cell>
          <cell r="E910">
            <v>2</v>
          </cell>
          <cell r="F910">
            <v>2.86E-2</v>
          </cell>
        </row>
        <row r="911">
          <cell r="A911" t="str">
            <v>53.1.29.A</v>
          </cell>
          <cell r="B911">
            <v>53</v>
          </cell>
          <cell r="C911">
            <v>1</v>
          </cell>
          <cell r="D911">
            <v>29</v>
          </cell>
          <cell r="E911" t="str">
            <v>A</v>
          </cell>
          <cell r="F911">
            <v>2.86E-2</v>
          </cell>
        </row>
        <row r="912">
          <cell r="A912" t="str">
            <v>53.1.29.C</v>
          </cell>
          <cell r="B912">
            <v>53</v>
          </cell>
          <cell r="C912">
            <v>1</v>
          </cell>
          <cell r="D912">
            <v>29</v>
          </cell>
          <cell r="E912" t="str">
            <v>C</v>
          </cell>
          <cell r="F912">
            <v>2.86E-2</v>
          </cell>
        </row>
        <row r="913">
          <cell r="A913" t="str">
            <v>53.1.29.E</v>
          </cell>
          <cell r="B913">
            <v>53</v>
          </cell>
          <cell r="C913">
            <v>1</v>
          </cell>
          <cell r="D913">
            <v>29</v>
          </cell>
          <cell r="E913" t="str">
            <v>E</v>
          </cell>
          <cell r="F913">
            <v>2.86E-2</v>
          </cell>
        </row>
        <row r="914">
          <cell r="A914" t="str">
            <v>53.1.29.F</v>
          </cell>
          <cell r="B914">
            <v>53</v>
          </cell>
          <cell r="C914">
            <v>1</v>
          </cell>
          <cell r="D914">
            <v>29</v>
          </cell>
          <cell r="E914" t="str">
            <v>F</v>
          </cell>
          <cell r="F914">
            <v>2.86E-2</v>
          </cell>
        </row>
        <row r="915">
          <cell r="A915" t="str">
            <v>53.1.29.I</v>
          </cell>
          <cell r="B915">
            <v>53</v>
          </cell>
          <cell r="C915">
            <v>1</v>
          </cell>
          <cell r="D915">
            <v>29</v>
          </cell>
          <cell r="E915" t="str">
            <v>I</v>
          </cell>
          <cell r="F915">
            <v>2.86E-2</v>
          </cell>
        </row>
        <row r="916">
          <cell r="A916" t="str">
            <v>53.1.29.N</v>
          </cell>
          <cell r="B916">
            <v>53</v>
          </cell>
          <cell r="C916">
            <v>1</v>
          </cell>
          <cell r="D916">
            <v>29</v>
          </cell>
          <cell r="E916" t="str">
            <v>N</v>
          </cell>
          <cell r="F916">
            <v>2.86E-2</v>
          </cell>
        </row>
        <row r="917">
          <cell r="A917" t="str">
            <v>53.7P.29.N</v>
          </cell>
          <cell r="B917">
            <v>53</v>
          </cell>
          <cell r="C917" t="str">
            <v>7P</v>
          </cell>
          <cell r="D917">
            <v>29</v>
          </cell>
          <cell r="E917" t="str">
            <v>N</v>
          </cell>
          <cell r="F917">
            <v>2.86E-2</v>
          </cell>
        </row>
        <row r="918">
          <cell r="A918" t="str">
            <v>53.1.30.0</v>
          </cell>
          <cell r="B918">
            <v>53</v>
          </cell>
          <cell r="C918">
            <v>1</v>
          </cell>
          <cell r="D918">
            <v>30</v>
          </cell>
          <cell r="E918">
            <v>0</v>
          </cell>
          <cell r="F918">
            <v>2.9000000000000001E-2</v>
          </cell>
        </row>
        <row r="919">
          <cell r="A919" t="str">
            <v>53.1.30.1</v>
          </cell>
          <cell r="B919">
            <v>53</v>
          </cell>
          <cell r="C919">
            <v>1</v>
          </cell>
          <cell r="D919">
            <v>30</v>
          </cell>
          <cell r="E919">
            <v>1</v>
          </cell>
          <cell r="F919">
            <v>2.9000000000000001E-2</v>
          </cell>
        </row>
        <row r="920">
          <cell r="A920" t="str">
            <v>53.1.30.2</v>
          </cell>
          <cell r="B920">
            <v>53</v>
          </cell>
          <cell r="C920">
            <v>1</v>
          </cell>
          <cell r="D920">
            <v>30</v>
          </cell>
          <cell r="E920">
            <v>2</v>
          </cell>
          <cell r="F920">
            <v>2.9000000000000001E-2</v>
          </cell>
        </row>
        <row r="921">
          <cell r="A921" t="str">
            <v>53.1.30.A</v>
          </cell>
          <cell r="B921">
            <v>53</v>
          </cell>
          <cell r="C921">
            <v>1</v>
          </cell>
          <cell r="D921">
            <v>30</v>
          </cell>
          <cell r="E921" t="str">
            <v>A</v>
          </cell>
          <cell r="F921">
            <v>2.9000000000000001E-2</v>
          </cell>
        </row>
        <row r="922">
          <cell r="A922" t="str">
            <v>53.1.30.E</v>
          </cell>
          <cell r="B922">
            <v>53</v>
          </cell>
          <cell r="C922">
            <v>1</v>
          </cell>
          <cell r="D922">
            <v>30</v>
          </cell>
          <cell r="E922" t="str">
            <v>E</v>
          </cell>
          <cell r="F922">
            <v>2.9000000000000001E-2</v>
          </cell>
        </row>
        <row r="923">
          <cell r="A923" t="str">
            <v>53.1.30.F</v>
          </cell>
          <cell r="B923">
            <v>53</v>
          </cell>
          <cell r="C923">
            <v>1</v>
          </cell>
          <cell r="D923">
            <v>30</v>
          </cell>
          <cell r="E923" t="str">
            <v>F</v>
          </cell>
          <cell r="F923">
            <v>2.9000000000000001E-2</v>
          </cell>
        </row>
        <row r="924">
          <cell r="A924" t="str">
            <v>53.1.30.I</v>
          </cell>
          <cell r="B924">
            <v>53</v>
          </cell>
          <cell r="C924">
            <v>1</v>
          </cell>
          <cell r="D924">
            <v>30</v>
          </cell>
          <cell r="E924" t="str">
            <v>I</v>
          </cell>
          <cell r="F924">
            <v>2.9000000000000001E-2</v>
          </cell>
        </row>
        <row r="925">
          <cell r="A925" t="str">
            <v>53.1.30.N</v>
          </cell>
          <cell r="B925">
            <v>53</v>
          </cell>
          <cell r="C925">
            <v>1</v>
          </cell>
          <cell r="D925">
            <v>30</v>
          </cell>
          <cell r="E925" t="str">
            <v>N</v>
          </cell>
          <cell r="F925">
            <v>2.9000000000000001E-2</v>
          </cell>
        </row>
        <row r="926">
          <cell r="A926" t="str">
            <v>53.7P.30.N</v>
          </cell>
          <cell r="B926">
            <v>53</v>
          </cell>
          <cell r="C926" t="str">
            <v>7P</v>
          </cell>
          <cell r="D926">
            <v>30</v>
          </cell>
          <cell r="E926" t="str">
            <v>N</v>
          </cell>
          <cell r="F926">
            <v>2.9000000000000001E-2</v>
          </cell>
        </row>
        <row r="927">
          <cell r="A927" t="str">
            <v>53.1.31.0</v>
          </cell>
          <cell r="B927">
            <v>53</v>
          </cell>
          <cell r="C927">
            <v>1</v>
          </cell>
          <cell r="D927">
            <v>31</v>
          </cell>
          <cell r="E927">
            <v>0</v>
          </cell>
          <cell r="F927">
            <v>2.23E-2</v>
          </cell>
        </row>
        <row r="928">
          <cell r="A928" t="str">
            <v>53.1.31.A</v>
          </cell>
          <cell r="B928">
            <v>53</v>
          </cell>
          <cell r="C928">
            <v>1</v>
          </cell>
          <cell r="D928">
            <v>31</v>
          </cell>
          <cell r="E928" t="str">
            <v>A</v>
          </cell>
          <cell r="F928">
            <v>2.23E-2</v>
          </cell>
        </row>
        <row r="929">
          <cell r="A929" t="str">
            <v>53.1.31.C</v>
          </cell>
          <cell r="B929">
            <v>53</v>
          </cell>
          <cell r="C929">
            <v>1</v>
          </cell>
          <cell r="D929">
            <v>31</v>
          </cell>
          <cell r="E929" t="str">
            <v>C</v>
          </cell>
          <cell r="F929">
            <v>2.23E-2</v>
          </cell>
        </row>
        <row r="930">
          <cell r="A930" t="str">
            <v>53.1.31.E</v>
          </cell>
          <cell r="B930">
            <v>53</v>
          </cell>
          <cell r="C930">
            <v>1</v>
          </cell>
          <cell r="D930">
            <v>31</v>
          </cell>
          <cell r="E930" t="str">
            <v>E</v>
          </cell>
          <cell r="F930">
            <v>2.23E-2</v>
          </cell>
        </row>
        <row r="931">
          <cell r="A931" t="str">
            <v>53.1.31.F</v>
          </cell>
          <cell r="B931">
            <v>53</v>
          </cell>
          <cell r="C931">
            <v>1</v>
          </cell>
          <cell r="D931">
            <v>31</v>
          </cell>
          <cell r="E931" t="str">
            <v>F</v>
          </cell>
          <cell r="F931">
            <v>2.23E-2</v>
          </cell>
        </row>
        <row r="932">
          <cell r="A932" t="str">
            <v>53.1.31.I</v>
          </cell>
          <cell r="B932">
            <v>53</v>
          </cell>
          <cell r="C932">
            <v>1</v>
          </cell>
          <cell r="D932">
            <v>31</v>
          </cell>
          <cell r="E932" t="str">
            <v>I</v>
          </cell>
          <cell r="F932">
            <v>2.23E-2</v>
          </cell>
        </row>
        <row r="933">
          <cell r="A933" t="str">
            <v>53.1.31.N</v>
          </cell>
          <cell r="B933">
            <v>53</v>
          </cell>
          <cell r="C933">
            <v>1</v>
          </cell>
          <cell r="D933">
            <v>31</v>
          </cell>
          <cell r="E933" t="str">
            <v>N</v>
          </cell>
          <cell r="F933">
            <v>2.23E-2</v>
          </cell>
        </row>
        <row r="934">
          <cell r="A934" t="str">
            <v>53.7P.31.N</v>
          </cell>
          <cell r="B934">
            <v>53</v>
          </cell>
          <cell r="C934" t="str">
            <v>7P</v>
          </cell>
          <cell r="D934">
            <v>31</v>
          </cell>
          <cell r="E934" t="str">
            <v>N</v>
          </cell>
          <cell r="F934">
            <v>2.23E-2</v>
          </cell>
        </row>
        <row r="935">
          <cell r="A935" t="str">
            <v>53.1.33.0</v>
          </cell>
          <cell r="B935">
            <v>53</v>
          </cell>
          <cell r="C935">
            <v>1</v>
          </cell>
          <cell r="D935">
            <v>33</v>
          </cell>
          <cell r="E935">
            <v>0</v>
          </cell>
          <cell r="F935">
            <v>2.5899999999999999E-2</v>
          </cell>
        </row>
        <row r="936">
          <cell r="A936" t="str">
            <v>53.1.33.A</v>
          </cell>
          <cell r="B936">
            <v>53</v>
          </cell>
          <cell r="C936">
            <v>1</v>
          </cell>
          <cell r="D936">
            <v>33</v>
          </cell>
          <cell r="E936" t="str">
            <v>A</v>
          </cell>
          <cell r="F936">
            <v>2.5899999999999999E-2</v>
          </cell>
        </row>
        <row r="937">
          <cell r="A937" t="str">
            <v>53.1.35.0</v>
          </cell>
          <cell r="B937">
            <v>53</v>
          </cell>
          <cell r="C937">
            <v>1</v>
          </cell>
          <cell r="D937">
            <v>35</v>
          </cell>
          <cell r="E937">
            <v>0</v>
          </cell>
          <cell r="F937">
            <v>2.5899999999999999E-2</v>
          </cell>
        </row>
        <row r="938">
          <cell r="A938" t="str">
            <v>53.1.35.2</v>
          </cell>
          <cell r="B938">
            <v>53</v>
          </cell>
          <cell r="C938">
            <v>1</v>
          </cell>
          <cell r="D938">
            <v>35</v>
          </cell>
          <cell r="E938">
            <v>2</v>
          </cell>
          <cell r="F938">
            <v>2.5899999999999999E-2</v>
          </cell>
        </row>
        <row r="939">
          <cell r="A939" t="str">
            <v>53.1.35.A</v>
          </cell>
          <cell r="B939">
            <v>53</v>
          </cell>
          <cell r="C939">
            <v>1</v>
          </cell>
          <cell r="D939">
            <v>35</v>
          </cell>
          <cell r="E939" t="str">
            <v>A</v>
          </cell>
          <cell r="F939">
            <v>2.5899999999999999E-2</v>
          </cell>
        </row>
        <row r="940">
          <cell r="A940" t="str">
            <v>53.1.35.C</v>
          </cell>
          <cell r="B940">
            <v>53</v>
          </cell>
          <cell r="C940">
            <v>1</v>
          </cell>
          <cell r="D940">
            <v>35</v>
          </cell>
          <cell r="E940" t="str">
            <v>C</v>
          </cell>
          <cell r="F940">
            <v>2.5899999999999999E-2</v>
          </cell>
        </row>
        <row r="941">
          <cell r="A941" t="str">
            <v>53.1.35.E</v>
          </cell>
          <cell r="B941">
            <v>53</v>
          </cell>
          <cell r="C941">
            <v>1</v>
          </cell>
          <cell r="D941">
            <v>35</v>
          </cell>
          <cell r="E941" t="str">
            <v>E</v>
          </cell>
          <cell r="F941">
            <v>2.5899999999999999E-2</v>
          </cell>
        </row>
        <row r="942">
          <cell r="A942" t="str">
            <v>53.1.35.F</v>
          </cell>
          <cell r="B942">
            <v>53</v>
          </cell>
          <cell r="C942">
            <v>1</v>
          </cell>
          <cell r="D942">
            <v>35</v>
          </cell>
          <cell r="E942" t="str">
            <v>F</v>
          </cell>
          <cell r="F942">
            <v>2.5899999999999999E-2</v>
          </cell>
        </row>
        <row r="943">
          <cell r="A943" t="str">
            <v>53.1.35.I</v>
          </cell>
          <cell r="B943">
            <v>53</v>
          </cell>
          <cell r="C943">
            <v>1</v>
          </cell>
          <cell r="D943">
            <v>35</v>
          </cell>
          <cell r="E943" t="str">
            <v>I</v>
          </cell>
          <cell r="F943">
            <v>2.5899999999999999E-2</v>
          </cell>
        </row>
        <row r="944">
          <cell r="A944" t="str">
            <v>53.1.35.N</v>
          </cell>
          <cell r="B944">
            <v>53</v>
          </cell>
          <cell r="C944">
            <v>1</v>
          </cell>
          <cell r="D944">
            <v>35</v>
          </cell>
          <cell r="E944" t="str">
            <v>N</v>
          </cell>
          <cell r="F944">
            <v>2.5899999999999999E-2</v>
          </cell>
        </row>
        <row r="945">
          <cell r="A945" t="str">
            <v>53.7P.35.N</v>
          </cell>
          <cell r="B945">
            <v>53</v>
          </cell>
          <cell r="C945" t="str">
            <v>7P</v>
          </cell>
          <cell r="D945">
            <v>35</v>
          </cell>
          <cell r="E945" t="str">
            <v>N</v>
          </cell>
          <cell r="F945">
            <v>2.5899999999999999E-2</v>
          </cell>
        </row>
        <row r="946">
          <cell r="A946" t="str">
            <v>53.1.50.0</v>
          </cell>
          <cell r="B946">
            <v>53</v>
          </cell>
          <cell r="C946">
            <v>1</v>
          </cell>
          <cell r="D946">
            <v>50</v>
          </cell>
          <cell r="E946">
            <v>0</v>
          </cell>
          <cell r="F946">
            <v>2.0799999999999999E-2</v>
          </cell>
        </row>
        <row r="947">
          <cell r="A947" t="str">
            <v>53.1.50.2</v>
          </cell>
          <cell r="B947">
            <v>53</v>
          </cell>
          <cell r="C947">
            <v>1</v>
          </cell>
          <cell r="D947">
            <v>50</v>
          </cell>
          <cell r="E947">
            <v>2</v>
          </cell>
          <cell r="F947">
            <v>2.0799999999999999E-2</v>
          </cell>
        </row>
        <row r="948">
          <cell r="A948" t="str">
            <v>53.1.50.A</v>
          </cell>
          <cell r="B948">
            <v>53</v>
          </cell>
          <cell r="C948">
            <v>1</v>
          </cell>
          <cell r="D948">
            <v>50</v>
          </cell>
          <cell r="E948" t="str">
            <v>A</v>
          </cell>
          <cell r="F948">
            <v>2.0799999999999999E-2</v>
          </cell>
        </row>
        <row r="949">
          <cell r="A949" t="str">
            <v>53.1.50.F</v>
          </cell>
          <cell r="B949">
            <v>53</v>
          </cell>
          <cell r="C949">
            <v>1</v>
          </cell>
          <cell r="D949">
            <v>50</v>
          </cell>
          <cell r="E949" t="str">
            <v>F</v>
          </cell>
          <cell r="F949">
            <v>2.0799999999999999E-2</v>
          </cell>
        </row>
        <row r="950">
          <cell r="A950" t="str">
            <v>53.1.50.N</v>
          </cell>
          <cell r="B950">
            <v>53</v>
          </cell>
          <cell r="C950">
            <v>1</v>
          </cell>
          <cell r="D950">
            <v>50</v>
          </cell>
          <cell r="E950" t="str">
            <v>N</v>
          </cell>
          <cell r="F950">
            <v>2.0799999999999999E-2</v>
          </cell>
        </row>
        <row r="951">
          <cell r="A951" t="str">
            <v>53.1.56.0</v>
          </cell>
          <cell r="B951">
            <v>53</v>
          </cell>
          <cell r="C951">
            <v>1</v>
          </cell>
          <cell r="D951">
            <v>56</v>
          </cell>
          <cell r="E951">
            <v>0</v>
          </cell>
          <cell r="F951">
            <v>3.0800000000000001E-2</v>
          </cell>
        </row>
        <row r="952">
          <cell r="A952" t="str">
            <v>53.1.56.A</v>
          </cell>
          <cell r="B952">
            <v>53</v>
          </cell>
          <cell r="C952">
            <v>1</v>
          </cell>
          <cell r="D952">
            <v>56</v>
          </cell>
          <cell r="E952" t="str">
            <v>A</v>
          </cell>
          <cell r="F952">
            <v>3.0800000000000001E-2</v>
          </cell>
        </row>
        <row r="953">
          <cell r="A953" t="str">
            <v>53.1.56.E</v>
          </cell>
          <cell r="B953">
            <v>53</v>
          </cell>
          <cell r="C953">
            <v>1</v>
          </cell>
          <cell r="D953">
            <v>56</v>
          </cell>
          <cell r="E953" t="str">
            <v>E</v>
          </cell>
          <cell r="F953">
            <v>3.0800000000000001E-2</v>
          </cell>
        </row>
        <row r="954">
          <cell r="A954" t="str">
            <v>53.1.56.F</v>
          </cell>
          <cell r="B954">
            <v>53</v>
          </cell>
          <cell r="C954">
            <v>1</v>
          </cell>
          <cell r="D954">
            <v>56</v>
          </cell>
          <cell r="E954" t="str">
            <v>F</v>
          </cell>
          <cell r="F954">
            <v>3.0800000000000001E-2</v>
          </cell>
        </row>
        <row r="955">
          <cell r="A955" t="str">
            <v>53.1.56.I</v>
          </cell>
          <cell r="B955">
            <v>53</v>
          </cell>
          <cell r="C955">
            <v>1</v>
          </cell>
          <cell r="D955">
            <v>56</v>
          </cell>
          <cell r="E955" t="str">
            <v>I</v>
          </cell>
          <cell r="F955">
            <v>3.0800000000000001E-2</v>
          </cell>
        </row>
        <row r="956">
          <cell r="A956" t="str">
            <v>53.1.56.N</v>
          </cell>
          <cell r="B956">
            <v>53</v>
          </cell>
          <cell r="C956">
            <v>1</v>
          </cell>
          <cell r="D956">
            <v>56</v>
          </cell>
          <cell r="E956" t="str">
            <v>N</v>
          </cell>
          <cell r="F956">
            <v>3.0800000000000001E-2</v>
          </cell>
        </row>
        <row r="957">
          <cell r="A957" t="str">
            <v>53.1.58.E</v>
          </cell>
          <cell r="B957">
            <v>53</v>
          </cell>
          <cell r="C957">
            <v>1</v>
          </cell>
          <cell r="D957">
            <v>58</v>
          </cell>
          <cell r="E957" t="str">
            <v>E</v>
          </cell>
          <cell r="F957">
            <v>3.1800000000000002E-2</v>
          </cell>
        </row>
        <row r="958">
          <cell r="A958" t="str">
            <v>53.1.58.F</v>
          </cell>
          <cell r="B958">
            <v>53</v>
          </cell>
          <cell r="C958">
            <v>1</v>
          </cell>
          <cell r="D958">
            <v>58</v>
          </cell>
          <cell r="E958" t="str">
            <v>F</v>
          </cell>
          <cell r="F958">
            <v>3.1800000000000002E-2</v>
          </cell>
        </row>
        <row r="959">
          <cell r="A959" t="str">
            <v>53.1.58.I</v>
          </cell>
          <cell r="B959">
            <v>53</v>
          </cell>
          <cell r="C959">
            <v>1</v>
          </cell>
          <cell r="D959">
            <v>58</v>
          </cell>
          <cell r="E959" t="str">
            <v>I</v>
          </cell>
          <cell r="F959">
            <v>3.1800000000000002E-2</v>
          </cell>
        </row>
        <row r="960">
          <cell r="A960" t="str">
            <v>53.1.58.N</v>
          </cell>
          <cell r="B960">
            <v>53</v>
          </cell>
          <cell r="C960">
            <v>1</v>
          </cell>
          <cell r="D960">
            <v>58</v>
          </cell>
          <cell r="E960" t="str">
            <v>N</v>
          </cell>
          <cell r="F960">
            <v>3.1800000000000002E-2</v>
          </cell>
        </row>
        <row r="961">
          <cell r="A961" t="str">
            <v>53.0U.58.N</v>
          </cell>
          <cell r="B961">
            <v>53</v>
          </cell>
          <cell r="C961" t="str">
            <v>0U</v>
          </cell>
          <cell r="D961">
            <v>58</v>
          </cell>
          <cell r="E961" t="str">
            <v>N</v>
          </cell>
          <cell r="F961">
            <v>3.1800000000000002E-2</v>
          </cell>
        </row>
        <row r="962">
          <cell r="A962" t="str">
            <v>53.1.65.0</v>
          </cell>
          <cell r="B962">
            <v>53</v>
          </cell>
          <cell r="C962">
            <v>1</v>
          </cell>
          <cell r="D962">
            <v>65</v>
          </cell>
          <cell r="E962">
            <v>0</v>
          </cell>
          <cell r="F962">
            <v>2.0799999999999999E-2</v>
          </cell>
        </row>
        <row r="963">
          <cell r="A963" t="str">
            <v>53.1.65.1</v>
          </cell>
          <cell r="B963">
            <v>53</v>
          </cell>
          <cell r="C963">
            <v>1</v>
          </cell>
          <cell r="D963">
            <v>65</v>
          </cell>
          <cell r="E963">
            <v>1</v>
          </cell>
          <cell r="F963">
            <v>2.0799999999999999E-2</v>
          </cell>
        </row>
        <row r="964">
          <cell r="A964" t="str">
            <v>53.1.65.2</v>
          </cell>
          <cell r="B964">
            <v>53</v>
          </cell>
          <cell r="C964">
            <v>1</v>
          </cell>
          <cell r="D964">
            <v>65</v>
          </cell>
          <cell r="E964">
            <v>2</v>
          </cell>
          <cell r="F964">
            <v>2.0799999999999999E-2</v>
          </cell>
        </row>
        <row r="965">
          <cell r="A965" t="str">
            <v>53.1.65.A</v>
          </cell>
          <cell r="B965">
            <v>53</v>
          </cell>
          <cell r="C965">
            <v>1</v>
          </cell>
          <cell r="D965">
            <v>65</v>
          </cell>
          <cell r="E965" t="str">
            <v>A</v>
          </cell>
          <cell r="F965">
            <v>2.0799999999999999E-2</v>
          </cell>
        </row>
        <row r="966">
          <cell r="A966" t="str">
            <v>53.1.67.0</v>
          </cell>
          <cell r="B966">
            <v>53</v>
          </cell>
          <cell r="C966">
            <v>1</v>
          </cell>
          <cell r="D966">
            <v>67</v>
          </cell>
          <cell r="E966">
            <v>0</v>
          </cell>
          <cell r="F966">
            <v>2.0799999999999999E-2</v>
          </cell>
        </row>
        <row r="967">
          <cell r="A967" t="str">
            <v>53.1.67.A</v>
          </cell>
          <cell r="B967">
            <v>53</v>
          </cell>
          <cell r="C967">
            <v>1</v>
          </cell>
          <cell r="D967">
            <v>67</v>
          </cell>
          <cell r="E967" t="str">
            <v>A</v>
          </cell>
          <cell r="F967">
            <v>2.0799999999999999E-2</v>
          </cell>
        </row>
        <row r="968">
          <cell r="A968" t="str">
            <v>53.1.68.0</v>
          </cell>
          <cell r="B968">
            <v>53</v>
          </cell>
          <cell r="C968">
            <v>1</v>
          </cell>
          <cell r="D968">
            <v>68</v>
          </cell>
          <cell r="E968">
            <v>0</v>
          </cell>
          <cell r="F968">
            <v>2.0799999999999999E-2</v>
          </cell>
        </row>
        <row r="969">
          <cell r="A969" t="str">
            <v>53.1.68.A</v>
          </cell>
          <cell r="B969">
            <v>53</v>
          </cell>
          <cell r="C969">
            <v>1</v>
          </cell>
          <cell r="D969">
            <v>68</v>
          </cell>
          <cell r="E969" t="str">
            <v>A</v>
          </cell>
          <cell r="F969">
            <v>2.0799999999999999E-2</v>
          </cell>
        </row>
        <row r="970">
          <cell r="A970" t="str">
            <v>53.1.68.E</v>
          </cell>
          <cell r="B970">
            <v>53</v>
          </cell>
          <cell r="C970">
            <v>1</v>
          </cell>
          <cell r="D970">
            <v>68</v>
          </cell>
          <cell r="E970" t="str">
            <v>E</v>
          </cell>
          <cell r="F970">
            <v>2.0799999999999999E-2</v>
          </cell>
        </row>
        <row r="971">
          <cell r="A971" t="str">
            <v>53.1.68.I</v>
          </cell>
          <cell r="B971">
            <v>53</v>
          </cell>
          <cell r="C971">
            <v>1</v>
          </cell>
          <cell r="D971">
            <v>68</v>
          </cell>
          <cell r="E971" t="str">
            <v>I</v>
          </cell>
          <cell r="F971">
            <v>2.0799999999999999E-2</v>
          </cell>
        </row>
        <row r="972">
          <cell r="A972" t="str">
            <v>53.1.68.N</v>
          </cell>
          <cell r="B972">
            <v>53</v>
          </cell>
          <cell r="C972">
            <v>1</v>
          </cell>
          <cell r="D972">
            <v>68</v>
          </cell>
          <cell r="E972" t="str">
            <v>N</v>
          </cell>
          <cell r="F972">
            <v>2.0799999999999999E-2</v>
          </cell>
        </row>
        <row r="973">
          <cell r="A973" t="str">
            <v>53.7P.68.N</v>
          </cell>
          <cell r="B973">
            <v>53</v>
          </cell>
          <cell r="C973" t="str">
            <v>7P</v>
          </cell>
          <cell r="D973">
            <v>68</v>
          </cell>
          <cell r="E973" t="str">
            <v>N</v>
          </cell>
          <cell r="F973">
            <v>2.0799999999999999E-2</v>
          </cell>
        </row>
        <row r="974">
          <cell r="A974" t="str">
            <v>53.1.76.0</v>
          </cell>
          <cell r="B974">
            <v>53</v>
          </cell>
          <cell r="C974">
            <v>1</v>
          </cell>
          <cell r="D974">
            <v>76</v>
          </cell>
          <cell r="E974">
            <v>0</v>
          </cell>
          <cell r="F974">
            <v>2.6499999999999999E-2</v>
          </cell>
        </row>
        <row r="975">
          <cell r="A975" t="str">
            <v>53.1.76.2</v>
          </cell>
          <cell r="B975">
            <v>53</v>
          </cell>
          <cell r="C975">
            <v>1</v>
          </cell>
          <cell r="D975">
            <v>76</v>
          </cell>
          <cell r="E975">
            <v>2</v>
          </cell>
          <cell r="F975">
            <v>2.6499999999999999E-2</v>
          </cell>
        </row>
        <row r="976">
          <cell r="A976" t="str">
            <v>53.1.76.A</v>
          </cell>
          <cell r="B976">
            <v>53</v>
          </cell>
          <cell r="C976">
            <v>1</v>
          </cell>
          <cell r="D976">
            <v>76</v>
          </cell>
          <cell r="E976" t="str">
            <v>A</v>
          </cell>
          <cell r="F976">
            <v>2.6499999999999999E-2</v>
          </cell>
        </row>
        <row r="977">
          <cell r="A977" t="str">
            <v>53.1.76.F</v>
          </cell>
          <cell r="B977">
            <v>53</v>
          </cell>
          <cell r="C977">
            <v>1</v>
          </cell>
          <cell r="D977">
            <v>76</v>
          </cell>
          <cell r="E977" t="str">
            <v>F</v>
          </cell>
          <cell r="F977">
            <v>2.6499999999999999E-2</v>
          </cell>
        </row>
        <row r="978">
          <cell r="A978" t="str">
            <v>53.1.76.N</v>
          </cell>
          <cell r="B978">
            <v>53</v>
          </cell>
          <cell r="C978">
            <v>1</v>
          </cell>
          <cell r="D978">
            <v>76</v>
          </cell>
          <cell r="E978" t="str">
            <v>N</v>
          </cell>
          <cell r="F978">
            <v>2.6499999999999999E-2</v>
          </cell>
        </row>
        <row r="979">
          <cell r="A979" t="str">
            <v>53.1.93.I</v>
          </cell>
          <cell r="B979">
            <v>53</v>
          </cell>
          <cell r="C979">
            <v>1</v>
          </cell>
          <cell r="D979">
            <v>93</v>
          </cell>
          <cell r="E979" t="str">
            <v>I</v>
          </cell>
          <cell r="F979">
            <v>0</v>
          </cell>
        </row>
        <row r="980">
          <cell r="A980" t="str">
            <v>53.1.94.I</v>
          </cell>
          <cell r="B980">
            <v>53</v>
          </cell>
          <cell r="C980">
            <v>1</v>
          </cell>
          <cell r="D980">
            <v>94</v>
          </cell>
          <cell r="E980" t="str">
            <v>I</v>
          </cell>
          <cell r="F980">
            <v>3.2599999999999997E-2</v>
          </cell>
        </row>
        <row r="981">
          <cell r="A981" t="str">
            <v>53.1.97.I</v>
          </cell>
          <cell r="B981">
            <v>53</v>
          </cell>
          <cell r="C981">
            <v>1</v>
          </cell>
          <cell r="D981">
            <v>97</v>
          </cell>
          <cell r="E981" t="str">
            <v>I</v>
          </cell>
          <cell r="F981">
            <v>4.1500000000000002E-2</v>
          </cell>
        </row>
        <row r="982">
          <cell r="A982" t="str">
            <v>53.1.98.0</v>
          </cell>
          <cell r="B982">
            <v>53</v>
          </cell>
          <cell r="C982">
            <v>1</v>
          </cell>
          <cell r="D982">
            <v>98</v>
          </cell>
          <cell r="E982">
            <v>0</v>
          </cell>
          <cell r="F982">
            <v>0</v>
          </cell>
        </row>
        <row r="983">
          <cell r="A983" t="str">
            <v>53.1.98.A</v>
          </cell>
          <cell r="B983">
            <v>53</v>
          </cell>
          <cell r="C983">
            <v>1</v>
          </cell>
          <cell r="D983">
            <v>98</v>
          </cell>
          <cell r="E983" t="str">
            <v>A</v>
          </cell>
          <cell r="F983">
            <v>0</v>
          </cell>
        </row>
        <row r="984">
          <cell r="A984" t="str">
            <v>55.1.16.E</v>
          </cell>
          <cell r="B984">
            <v>55</v>
          </cell>
          <cell r="C984">
            <v>1</v>
          </cell>
          <cell r="D984">
            <v>16</v>
          </cell>
          <cell r="E984" t="str">
            <v>E</v>
          </cell>
          <cell r="F984">
            <v>9.3299999999999994E-2</v>
          </cell>
        </row>
        <row r="985">
          <cell r="A985" t="str">
            <v>55.1.17.E</v>
          </cell>
          <cell r="B985">
            <v>55</v>
          </cell>
          <cell r="C985">
            <v>1</v>
          </cell>
          <cell r="D985">
            <v>17</v>
          </cell>
          <cell r="E985" t="str">
            <v>E</v>
          </cell>
          <cell r="F985">
            <v>9.3299999999999994E-2</v>
          </cell>
        </row>
        <row r="986">
          <cell r="A986" t="str">
            <v>55.1.17.N</v>
          </cell>
          <cell r="B986">
            <v>55</v>
          </cell>
          <cell r="C986">
            <v>1</v>
          </cell>
          <cell r="D986">
            <v>17</v>
          </cell>
          <cell r="E986" t="str">
            <v>N</v>
          </cell>
          <cell r="F986">
            <v>9.3299999999999994E-2</v>
          </cell>
        </row>
        <row r="987">
          <cell r="A987" t="str">
            <v>55.7P.17.N</v>
          </cell>
          <cell r="B987">
            <v>55</v>
          </cell>
          <cell r="C987" t="str">
            <v>7P</v>
          </cell>
          <cell r="D987">
            <v>17</v>
          </cell>
          <cell r="E987" t="str">
            <v>N</v>
          </cell>
          <cell r="F987">
            <v>9.3299999999999994E-2</v>
          </cell>
        </row>
        <row r="988">
          <cell r="A988" t="str">
            <v>55.1.18.E</v>
          </cell>
          <cell r="B988">
            <v>55</v>
          </cell>
          <cell r="C988">
            <v>1</v>
          </cell>
          <cell r="D988">
            <v>18</v>
          </cell>
          <cell r="E988" t="str">
            <v>E</v>
          </cell>
          <cell r="F988">
            <v>9.3299999999999994E-2</v>
          </cell>
        </row>
        <row r="989">
          <cell r="A989" t="str">
            <v>55.1.35.0</v>
          </cell>
          <cell r="B989">
            <v>55</v>
          </cell>
          <cell r="C989">
            <v>1</v>
          </cell>
          <cell r="D989">
            <v>35</v>
          </cell>
          <cell r="E989">
            <v>0</v>
          </cell>
          <cell r="F989">
            <v>9.3299999999999994E-2</v>
          </cell>
        </row>
        <row r="990">
          <cell r="A990" t="str">
            <v>55.1.35.A</v>
          </cell>
          <cell r="B990">
            <v>55</v>
          </cell>
          <cell r="C990">
            <v>1</v>
          </cell>
          <cell r="D990">
            <v>35</v>
          </cell>
          <cell r="E990" t="str">
            <v>A</v>
          </cell>
          <cell r="F990">
            <v>9.3299999999999994E-2</v>
          </cell>
        </row>
        <row r="991">
          <cell r="A991" t="str">
            <v>55.1.35.E</v>
          </cell>
          <cell r="B991">
            <v>55</v>
          </cell>
          <cell r="C991">
            <v>1</v>
          </cell>
          <cell r="D991">
            <v>35</v>
          </cell>
          <cell r="E991" t="str">
            <v>E</v>
          </cell>
          <cell r="F991">
            <v>9.3299999999999994E-2</v>
          </cell>
        </row>
        <row r="992">
          <cell r="A992" t="str">
            <v>55.1.35.N</v>
          </cell>
          <cell r="B992">
            <v>55</v>
          </cell>
          <cell r="C992">
            <v>1</v>
          </cell>
          <cell r="D992">
            <v>35</v>
          </cell>
          <cell r="E992" t="str">
            <v>N</v>
          </cell>
          <cell r="F992">
            <v>9.3299999999999994E-2</v>
          </cell>
        </row>
        <row r="993">
          <cell r="A993" t="str">
            <v>55.1.65.E</v>
          </cell>
          <cell r="B993">
            <v>55</v>
          </cell>
          <cell r="C993">
            <v>1</v>
          </cell>
          <cell r="D993">
            <v>65</v>
          </cell>
          <cell r="E993" t="str">
            <v>E</v>
          </cell>
          <cell r="F993">
            <v>9.3299999999999994E-2</v>
          </cell>
        </row>
        <row r="994">
          <cell r="A994" t="str">
            <v>55.1.65.N</v>
          </cell>
          <cell r="B994">
            <v>55</v>
          </cell>
          <cell r="C994">
            <v>1</v>
          </cell>
          <cell r="D994">
            <v>65</v>
          </cell>
          <cell r="E994" t="str">
            <v>N</v>
          </cell>
          <cell r="F994">
            <v>9.3299999999999994E-2</v>
          </cell>
        </row>
        <row r="995">
          <cell r="A995" t="str">
            <v>55.7P.65.N</v>
          </cell>
          <cell r="B995">
            <v>55</v>
          </cell>
          <cell r="C995" t="str">
            <v>7P</v>
          </cell>
          <cell r="D995">
            <v>65</v>
          </cell>
          <cell r="E995" t="str">
            <v>N</v>
          </cell>
          <cell r="F995">
            <v>9.3299999999999994E-2</v>
          </cell>
        </row>
        <row r="996">
          <cell r="A996" t="str">
            <v>57.1.0.0</v>
          </cell>
          <cell r="B996">
            <v>57</v>
          </cell>
          <cell r="C996">
            <v>1</v>
          </cell>
          <cell r="D996">
            <v>0</v>
          </cell>
          <cell r="E996">
            <v>0</v>
          </cell>
          <cell r="F996">
            <v>2.5100000000000001E-2</v>
          </cell>
        </row>
        <row r="997">
          <cell r="A997" t="str">
            <v>57.1.0.A</v>
          </cell>
          <cell r="B997">
            <v>57</v>
          </cell>
          <cell r="C997">
            <v>1</v>
          </cell>
          <cell r="D997">
            <v>0</v>
          </cell>
          <cell r="E997" t="str">
            <v>A</v>
          </cell>
          <cell r="F997">
            <v>2.5100000000000001E-2</v>
          </cell>
        </row>
        <row r="998">
          <cell r="A998" t="str">
            <v>57.1.0.C</v>
          </cell>
          <cell r="B998">
            <v>57</v>
          </cell>
          <cell r="C998">
            <v>1</v>
          </cell>
          <cell r="D998">
            <v>0</v>
          </cell>
          <cell r="E998" t="str">
            <v>C</v>
          </cell>
          <cell r="F998">
            <v>2.5100000000000001E-2</v>
          </cell>
        </row>
        <row r="999">
          <cell r="A999" t="str">
            <v>57.1.0.F</v>
          </cell>
          <cell r="B999">
            <v>57</v>
          </cell>
          <cell r="C999">
            <v>1</v>
          </cell>
          <cell r="D999">
            <v>0</v>
          </cell>
          <cell r="E999" t="str">
            <v>F</v>
          </cell>
          <cell r="F999">
            <v>2.5100000000000001E-2</v>
          </cell>
        </row>
        <row r="1000">
          <cell r="A1000" t="str">
            <v>57.1.0.N</v>
          </cell>
          <cell r="B1000">
            <v>57</v>
          </cell>
          <cell r="C1000">
            <v>1</v>
          </cell>
          <cell r="D1000">
            <v>0</v>
          </cell>
          <cell r="E1000" t="str">
            <v>N</v>
          </cell>
          <cell r="F1000">
            <v>2.5100000000000001E-2</v>
          </cell>
        </row>
        <row r="1001">
          <cell r="A1001" t="str">
            <v>57.1.1.0</v>
          </cell>
          <cell r="B1001">
            <v>57</v>
          </cell>
          <cell r="C1001">
            <v>1</v>
          </cell>
          <cell r="D1001">
            <v>1</v>
          </cell>
          <cell r="E1001">
            <v>0</v>
          </cell>
          <cell r="F1001">
            <v>2.5100000000000001E-2</v>
          </cell>
        </row>
        <row r="1002">
          <cell r="A1002" t="str">
            <v>57.1.1.A</v>
          </cell>
          <cell r="B1002">
            <v>57</v>
          </cell>
          <cell r="C1002">
            <v>1</v>
          </cell>
          <cell r="D1002">
            <v>1</v>
          </cell>
          <cell r="E1002" t="str">
            <v>A</v>
          </cell>
          <cell r="F1002">
            <v>2.5100000000000001E-2</v>
          </cell>
        </row>
        <row r="1003">
          <cell r="A1003" t="str">
            <v>57.1.5.0</v>
          </cell>
          <cell r="B1003">
            <v>57</v>
          </cell>
          <cell r="C1003">
            <v>1</v>
          </cell>
          <cell r="D1003">
            <v>5</v>
          </cell>
          <cell r="E1003">
            <v>0</v>
          </cell>
          <cell r="F1003">
            <v>2.5100000000000001E-2</v>
          </cell>
        </row>
        <row r="1004">
          <cell r="A1004" t="str">
            <v>57.1.5.2</v>
          </cell>
          <cell r="B1004">
            <v>57</v>
          </cell>
          <cell r="C1004">
            <v>1</v>
          </cell>
          <cell r="D1004">
            <v>5</v>
          </cell>
          <cell r="E1004">
            <v>2</v>
          </cell>
          <cell r="F1004">
            <v>2.5100000000000001E-2</v>
          </cell>
        </row>
        <row r="1005">
          <cell r="A1005" t="str">
            <v>57.1.5.A</v>
          </cell>
          <cell r="B1005">
            <v>57</v>
          </cell>
          <cell r="C1005">
            <v>1</v>
          </cell>
          <cell r="D1005">
            <v>5</v>
          </cell>
          <cell r="E1005" t="str">
            <v>A</v>
          </cell>
          <cell r="F1005">
            <v>2.5100000000000001E-2</v>
          </cell>
        </row>
        <row r="1006">
          <cell r="A1006" t="str">
            <v>57.1.5.E</v>
          </cell>
          <cell r="B1006">
            <v>57</v>
          </cell>
          <cell r="C1006">
            <v>1</v>
          </cell>
          <cell r="D1006">
            <v>5</v>
          </cell>
          <cell r="E1006" t="str">
            <v>E</v>
          </cell>
          <cell r="F1006">
            <v>2.5100000000000001E-2</v>
          </cell>
        </row>
        <row r="1007">
          <cell r="A1007" t="str">
            <v>57.1.5.F</v>
          </cell>
          <cell r="B1007">
            <v>57</v>
          </cell>
          <cell r="C1007">
            <v>1</v>
          </cell>
          <cell r="D1007">
            <v>5</v>
          </cell>
          <cell r="E1007" t="str">
            <v>F</v>
          </cell>
          <cell r="F1007">
            <v>2.5100000000000001E-2</v>
          </cell>
        </row>
        <row r="1008">
          <cell r="A1008" t="str">
            <v>57.1.5.I</v>
          </cell>
          <cell r="B1008">
            <v>57</v>
          </cell>
          <cell r="C1008">
            <v>1</v>
          </cell>
          <cell r="D1008">
            <v>5</v>
          </cell>
          <cell r="E1008" t="str">
            <v>I</v>
          </cell>
          <cell r="F1008">
            <v>2.5100000000000001E-2</v>
          </cell>
        </row>
        <row r="1009">
          <cell r="A1009" t="str">
            <v>57.1.5.N</v>
          </cell>
          <cell r="B1009">
            <v>57</v>
          </cell>
          <cell r="C1009">
            <v>1</v>
          </cell>
          <cell r="D1009">
            <v>5</v>
          </cell>
          <cell r="E1009" t="str">
            <v>N</v>
          </cell>
          <cell r="F1009">
            <v>2.5100000000000001E-2</v>
          </cell>
        </row>
        <row r="1010">
          <cell r="A1010" t="str">
            <v>57.7P.5.N</v>
          </cell>
          <cell r="B1010">
            <v>57</v>
          </cell>
          <cell r="C1010" t="str">
            <v>7P</v>
          </cell>
          <cell r="D1010">
            <v>5</v>
          </cell>
          <cell r="E1010" t="str">
            <v>N</v>
          </cell>
          <cell r="F1010">
            <v>2.5100000000000001E-2</v>
          </cell>
        </row>
        <row r="1011">
          <cell r="A1011" t="str">
            <v>57.1.6.0</v>
          </cell>
          <cell r="B1011">
            <v>57</v>
          </cell>
          <cell r="C1011">
            <v>1</v>
          </cell>
          <cell r="D1011">
            <v>6</v>
          </cell>
          <cell r="E1011">
            <v>0</v>
          </cell>
          <cell r="F1011">
            <v>2.5100000000000001E-2</v>
          </cell>
        </row>
        <row r="1012">
          <cell r="A1012" t="str">
            <v>57.1.6.A</v>
          </cell>
          <cell r="B1012">
            <v>57</v>
          </cell>
          <cell r="C1012">
            <v>1</v>
          </cell>
          <cell r="D1012">
            <v>6</v>
          </cell>
          <cell r="E1012" t="str">
            <v>A</v>
          </cell>
          <cell r="F1012">
            <v>2.5100000000000001E-2</v>
          </cell>
        </row>
        <row r="1013">
          <cell r="A1013" t="str">
            <v>57.1.10.0</v>
          </cell>
          <cell r="B1013">
            <v>57</v>
          </cell>
          <cell r="C1013">
            <v>1</v>
          </cell>
          <cell r="D1013">
            <v>10</v>
          </cell>
          <cell r="E1013">
            <v>0</v>
          </cell>
          <cell r="F1013">
            <v>2.5100000000000001E-2</v>
          </cell>
        </row>
        <row r="1014">
          <cell r="A1014" t="str">
            <v>57.1.10.A</v>
          </cell>
          <cell r="B1014">
            <v>57</v>
          </cell>
          <cell r="C1014">
            <v>1</v>
          </cell>
          <cell r="D1014">
            <v>10</v>
          </cell>
          <cell r="E1014" t="str">
            <v>A</v>
          </cell>
          <cell r="F1014">
            <v>2.5100000000000001E-2</v>
          </cell>
        </row>
        <row r="1015">
          <cell r="A1015" t="str">
            <v>57.1.10.F</v>
          </cell>
          <cell r="B1015">
            <v>57</v>
          </cell>
          <cell r="C1015">
            <v>1</v>
          </cell>
          <cell r="D1015">
            <v>10</v>
          </cell>
          <cell r="E1015" t="str">
            <v>F</v>
          </cell>
          <cell r="F1015">
            <v>2.5100000000000001E-2</v>
          </cell>
        </row>
        <row r="1016">
          <cell r="A1016" t="str">
            <v>57.1.10.N</v>
          </cell>
          <cell r="B1016">
            <v>57</v>
          </cell>
          <cell r="C1016">
            <v>1</v>
          </cell>
          <cell r="D1016">
            <v>10</v>
          </cell>
          <cell r="E1016" t="str">
            <v>N</v>
          </cell>
          <cell r="F1016">
            <v>2.5100000000000001E-2</v>
          </cell>
        </row>
        <row r="1017">
          <cell r="A1017" t="str">
            <v>57.1.15.0</v>
          </cell>
          <cell r="B1017">
            <v>57</v>
          </cell>
          <cell r="C1017">
            <v>1</v>
          </cell>
          <cell r="D1017">
            <v>15</v>
          </cell>
          <cell r="E1017">
            <v>0</v>
          </cell>
          <cell r="F1017">
            <v>2.5100000000000001E-2</v>
          </cell>
        </row>
        <row r="1018">
          <cell r="A1018" t="str">
            <v>57.1.15.A</v>
          </cell>
          <cell r="B1018">
            <v>57</v>
          </cell>
          <cell r="C1018">
            <v>1</v>
          </cell>
          <cell r="D1018">
            <v>15</v>
          </cell>
          <cell r="E1018" t="str">
            <v>A</v>
          </cell>
          <cell r="F1018">
            <v>2.5100000000000001E-2</v>
          </cell>
        </row>
        <row r="1019">
          <cell r="A1019" t="str">
            <v>57.1.15.F</v>
          </cell>
          <cell r="B1019">
            <v>57</v>
          </cell>
          <cell r="C1019">
            <v>1</v>
          </cell>
          <cell r="D1019">
            <v>15</v>
          </cell>
          <cell r="E1019" t="str">
            <v>F</v>
          </cell>
          <cell r="F1019">
            <v>2.5100000000000001E-2</v>
          </cell>
        </row>
        <row r="1020">
          <cell r="A1020" t="str">
            <v>57.1.15.N</v>
          </cell>
          <cell r="B1020">
            <v>57</v>
          </cell>
          <cell r="C1020">
            <v>1</v>
          </cell>
          <cell r="D1020">
            <v>15</v>
          </cell>
          <cell r="E1020" t="str">
            <v>N</v>
          </cell>
          <cell r="F1020">
            <v>2.5100000000000001E-2</v>
          </cell>
        </row>
        <row r="1021">
          <cell r="A1021" t="str">
            <v>57.1.20.0</v>
          </cell>
          <cell r="B1021">
            <v>57</v>
          </cell>
          <cell r="C1021">
            <v>1</v>
          </cell>
          <cell r="D1021">
            <v>20</v>
          </cell>
          <cell r="E1021">
            <v>0</v>
          </cell>
          <cell r="F1021">
            <v>0.08</v>
          </cell>
        </row>
        <row r="1022">
          <cell r="A1022" t="str">
            <v>57.1.20.A</v>
          </cell>
          <cell r="B1022">
            <v>57</v>
          </cell>
          <cell r="C1022">
            <v>1</v>
          </cell>
          <cell r="D1022">
            <v>20</v>
          </cell>
          <cell r="E1022" t="str">
            <v>A</v>
          </cell>
          <cell r="F1022">
            <v>0.08</v>
          </cell>
        </row>
        <row r="1023">
          <cell r="A1023" t="str">
            <v>57.1.20.F</v>
          </cell>
          <cell r="B1023">
            <v>57</v>
          </cell>
          <cell r="C1023">
            <v>1</v>
          </cell>
          <cell r="D1023">
            <v>20</v>
          </cell>
          <cell r="E1023" t="str">
            <v>F</v>
          </cell>
          <cell r="F1023">
            <v>0.08</v>
          </cell>
        </row>
        <row r="1024">
          <cell r="A1024" t="str">
            <v>57.1.20.N</v>
          </cell>
          <cell r="B1024">
            <v>57</v>
          </cell>
          <cell r="C1024">
            <v>1</v>
          </cell>
          <cell r="D1024">
            <v>20</v>
          </cell>
          <cell r="E1024" t="str">
            <v>N</v>
          </cell>
          <cell r="F1024">
            <v>0.08</v>
          </cell>
        </row>
        <row r="1025">
          <cell r="A1025" t="str">
            <v>57.1.21.0</v>
          </cell>
          <cell r="B1025">
            <v>57</v>
          </cell>
          <cell r="C1025">
            <v>1</v>
          </cell>
          <cell r="D1025">
            <v>21</v>
          </cell>
          <cell r="E1025">
            <v>0</v>
          </cell>
          <cell r="F1025">
            <v>2.5100000000000001E-2</v>
          </cell>
        </row>
        <row r="1026">
          <cell r="A1026" t="str">
            <v>57.1.21.A</v>
          </cell>
          <cell r="B1026">
            <v>57</v>
          </cell>
          <cell r="C1026">
            <v>1</v>
          </cell>
          <cell r="D1026">
            <v>21</v>
          </cell>
          <cell r="E1026" t="str">
            <v>A</v>
          </cell>
          <cell r="F1026">
            <v>2.5100000000000001E-2</v>
          </cell>
        </row>
        <row r="1027">
          <cell r="A1027" t="str">
            <v>57.1.25.0</v>
          </cell>
          <cell r="B1027">
            <v>57</v>
          </cell>
          <cell r="C1027">
            <v>1</v>
          </cell>
          <cell r="D1027">
            <v>25</v>
          </cell>
          <cell r="E1027">
            <v>0</v>
          </cell>
          <cell r="F1027">
            <v>2.5100000000000001E-2</v>
          </cell>
        </row>
        <row r="1028">
          <cell r="A1028" t="str">
            <v>57.1.25.A</v>
          </cell>
          <cell r="B1028">
            <v>57</v>
          </cell>
          <cell r="C1028">
            <v>1</v>
          </cell>
          <cell r="D1028">
            <v>25</v>
          </cell>
          <cell r="E1028" t="str">
            <v>A</v>
          </cell>
          <cell r="F1028">
            <v>2.5100000000000001E-2</v>
          </cell>
        </row>
        <row r="1029">
          <cell r="A1029" t="str">
            <v>57.1.25.F</v>
          </cell>
          <cell r="B1029">
            <v>57</v>
          </cell>
          <cell r="C1029">
            <v>1</v>
          </cell>
          <cell r="D1029">
            <v>25</v>
          </cell>
          <cell r="E1029" t="str">
            <v>F</v>
          </cell>
          <cell r="F1029">
            <v>2.5100000000000001E-2</v>
          </cell>
        </row>
        <row r="1030">
          <cell r="A1030" t="str">
            <v>57.1.25.N</v>
          </cell>
          <cell r="B1030">
            <v>57</v>
          </cell>
          <cell r="C1030">
            <v>1</v>
          </cell>
          <cell r="D1030">
            <v>25</v>
          </cell>
          <cell r="E1030" t="str">
            <v>N</v>
          </cell>
          <cell r="F1030">
            <v>2.5100000000000001E-2</v>
          </cell>
        </row>
        <row r="1031">
          <cell r="A1031" t="str">
            <v>57.1.30.0</v>
          </cell>
          <cell r="B1031">
            <v>57</v>
          </cell>
          <cell r="C1031">
            <v>1</v>
          </cell>
          <cell r="D1031">
            <v>30</v>
          </cell>
          <cell r="E1031">
            <v>0</v>
          </cell>
          <cell r="F1031">
            <v>2.5100000000000001E-2</v>
          </cell>
        </row>
        <row r="1032">
          <cell r="A1032" t="str">
            <v>57.1.30.A</v>
          </cell>
          <cell r="B1032">
            <v>57</v>
          </cell>
          <cell r="C1032">
            <v>1</v>
          </cell>
          <cell r="D1032">
            <v>30</v>
          </cell>
          <cell r="E1032" t="str">
            <v>A</v>
          </cell>
          <cell r="F1032">
            <v>2.5100000000000001E-2</v>
          </cell>
        </row>
        <row r="1033">
          <cell r="A1033" t="str">
            <v>57.1.30.N</v>
          </cell>
          <cell r="B1033">
            <v>57</v>
          </cell>
          <cell r="C1033">
            <v>1</v>
          </cell>
          <cell r="D1033">
            <v>30</v>
          </cell>
          <cell r="E1033" t="str">
            <v>N</v>
          </cell>
          <cell r="F1033">
            <v>2.5100000000000001E-2</v>
          </cell>
        </row>
        <row r="1034">
          <cell r="A1034" t="str">
            <v>57.1.40.0</v>
          </cell>
          <cell r="B1034">
            <v>57</v>
          </cell>
          <cell r="C1034">
            <v>1</v>
          </cell>
          <cell r="D1034">
            <v>40</v>
          </cell>
          <cell r="E1034">
            <v>0</v>
          </cell>
          <cell r="F1034">
            <v>2.5100000000000001E-2</v>
          </cell>
        </row>
        <row r="1035">
          <cell r="A1035" t="str">
            <v>57.1.40.A</v>
          </cell>
          <cell r="B1035">
            <v>57</v>
          </cell>
          <cell r="C1035">
            <v>1</v>
          </cell>
          <cell r="D1035">
            <v>40</v>
          </cell>
          <cell r="E1035" t="str">
            <v>A</v>
          </cell>
          <cell r="F1035">
            <v>2.5100000000000001E-2</v>
          </cell>
        </row>
        <row r="1036">
          <cell r="A1036" t="str">
            <v>57.1.40.N</v>
          </cell>
          <cell r="B1036">
            <v>57</v>
          </cell>
          <cell r="C1036">
            <v>1</v>
          </cell>
          <cell r="D1036">
            <v>40</v>
          </cell>
          <cell r="E1036" t="str">
            <v>N</v>
          </cell>
          <cell r="F1036">
            <v>2.5100000000000001E-2</v>
          </cell>
        </row>
        <row r="1037">
          <cell r="A1037" t="str">
            <v>57.1.45.0</v>
          </cell>
          <cell r="B1037">
            <v>57</v>
          </cell>
          <cell r="C1037">
            <v>1</v>
          </cell>
          <cell r="D1037">
            <v>45</v>
          </cell>
          <cell r="E1037">
            <v>0</v>
          </cell>
          <cell r="F1037">
            <v>2.5100000000000001E-2</v>
          </cell>
        </row>
        <row r="1038">
          <cell r="A1038" t="str">
            <v>57.1.45.A</v>
          </cell>
          <cell r="B1038">
            <v>57</v>
          </cell>
          <cell r="C1038">
            <v>1</v>
          </cell>
          <cell r="D1038">
            <v>45</v>
          </cell>
          <cell r="E1038" t="str">
            <v>A</v>
          </cell>
          <cell r="F1038">
            <v>2.5100000000000001E-2</v>
          </cell>
        </row>
        <row r="1039">
          <cell r="A1039" t="str">
            <v>57.1.50.0</v>
          </cell>
          <cell r="B1039">
            <v>57</v>
          </cell>
          <cell r="C1039">
            <v>1</v>
          </cell>
          <cell r="D1039">
            <v>50</v>
          </cell>
          <cell r="E1039">
            <v>0</v>
          </cell>
          <cell r="F1039">
            <v>2.5100000000000001E-2</v>
          </cell>
        </row>
        <row r="1040">
          <cell r="A1040" t="str">
            <v>57.1.50.A</v>
          </cell>
          <cell r="B1040">
            <v>57</v>
          </cell>
          <cell r="C1040">
            <v>1</v>
          </cell>
          <cell r="D1040">
            <v>50</v>
          </cell>
          <cell r="E1040" t="str">
            <v>A</v>
          </cell>
          <cell r="F1040">
            <v>2.5100000000000001E-2</v>
          </cell>
        </row>
        <row r="1041">
          <cell r="A1041" t="str">
            <v>57.1.50.F</v>
          </cell>
          <cell r="B1041">
            <v>57</v>
          </cell>
          <cell r="C1041">
            <v>1</v>
          </cell>
          <cell r="D1041">
            <v>50</v>
          </cell>
          <cell r="E1041" t="str">
            <v>F</v>
          </cell>
          <cell r="F1041">
            <v>2.5100000000000001E-2</v>
          </cell>
        </row>
        <row r="1042">
          <cell r="A1042" t="str">
            <v>57.1.50.N</v>
          </cell>
          <cell r="B1042">
            <v>57</v>
          </cell>
          <cell r="C1042">
            <v>1</v>
          </cell>
          <cell r="D1042">
            <v>50</v>
          </cell>
          <cell r="E1042" t="str">
            <v>N</v>
          </cell>
          <cell r="F1042">
            <v>2.5100000000000001E-2</v>
          </cell>
        </row>
        <row r="1043">
          <cell r="A1043" t="str">
            <v>57.1.55.0</v>
          </cell>
          <cell r="B1043">
            <v>57</v>
          </cell>
          <cell r="C1043">
            <v>1</v>
          </cell>
          <cell r="D1043">
            <v>55</v>
          </cell>
          <cell r="E1043">
            <v>0</v>
          </cell>
          <cell r="F1043">
            <v>2.5100000000000001E-2</v>
          </cell>
        </row>
        <row r="1044">
          <cell r="A1044" t="str">
            <v>57.1.55.A</v>
          </cell>
          <cell r="B1044">
            <v>57</v>
          </cell>
          <cell r="C1044">
            <v>1</v>
          </cell>
          <cell r="D1044">
            <v>55</v>
          </cell>
          <cell r="E1044" t="str">
            <v>A</v>
          </cell>
          <cell r="F1044">
            <v>2.5100000000000001E-2</v>
          </cell>
        </row>
        <row r="1045">
          <cell r="A1045" t="str">
            <v>57.1.55.F</v>
          </cell>
          <cell r="B1045">
            <v>57</v>
          </cell>
          <cell r="C1045">
            <v>1</v>
          </cell>
          <cell r="D1045">
            <v>55</v>
          </cell>
          <cell r="E1045" t="str">
            <v>F</v>
          </cell>
          <cell r="F1045">
            <v>2.5100000000000001E-2</v>
          </cell>
        </row>
        <row r="1046">
          <cell r="A1046" t="str">
            <v>57.1.55.N</v>
          </cell>
          <cell r="B1046">
            <v>57</v>
          </cell>
          <cell r="C1046">
            <v>1</v>
          </cell>
          <cell r="D1046">
            <v>55</v>
          </cell>
          <cell r="E1046" t="str">
            <v>N</v>
          </cell>
          <cell r="F1046">
            <v>2.5100000000000001E-2</v>
          </cell>
        </row>
        <row r="1047">
          <cell r="A1047" t="str">
            <v>57.1.57.I</v>
          </cell>
          <cell r="B1047">
            <v>57</v>
          </cell>
          <cell r="C1047">
            <v>1</v>
          </cell>
          <cell r="D1047">
            <v>57</v>
          </cell>
          <cell r="E1047" t="str">
            <v>I</v>
          </cell>
          <cell r="F1047">
            <v>2.5100000000000001E-2</v>
          </cell>
        </row>
        <row r="1048">
          <cell r="A1048" t="str">
            <v>57.1.57.N</v>
          </cell>
          <cell r="B1048">
            <v>57</v>
          </cell>
          <cell r="C1048">
            <v>1</v>
          </cell>
          <cell r="D1048">
            <v>57</v>
          </cell>
          <cell r="E1048" t="str">
            <v>N</v>
          </cell>
          <cell r="F1048">
            <v>2.5100000000000001E-2</v>
          </cell>
        </row>
        <row r="1049">
          <cell r="A1049" t="str">
            <v>57.1.60.0</v>
          </cell>
          <cell r="B1049">
            <v>57</v>
          </cell>
          <cell r="C1049">
            <v>1</v>
          </cell>
          <cell r="D1049">
            <v>60</v>
          </cell>
          <cell r="E1049">
            <v>0</v>
          </cell>
          <cell r="F1049">
            <v>2.5100000000000001E-2</v>
          </cell>
        </row>
        <row r="1050">
          <cell r="A1050" t="str">
            <v>57.1.60.A</v>
          </cell>
          <cell r="B1050">
            <v>57</v>
          </cell>
          <cell r="C1050">
            <v>1</v>
          </cell>
          <cell r="D1050">
            <v>60</v>
          </cell>
          <cell r="E1050" t="str">
            <v>A</v>
          </cell>
          <cell r="F1050">
            <v>2.5100000000000001E-2</v>
          </cell>
        </row>
        <row r="1051">
          <cell r="A1051" t="str">
            <v>57.1.61.0</v>
          </cell>
          <cell r="B1051">
            <v>57</v>
          </cell>
          <cell r="C1051">
            <v>1</v>
          </cell>
          <cell r="D1051">
            <v>61</v>
          </cell>
          <cell r="E1051">
            <v>0</v>
          </cell>
          <cell r="F1051">
            <v>2.5100000000000001E-2</v>
          </cell>
        </row>
        <row r="1052">
          <cell r="A1052" t="str">
            <v>57.1.61.A</v>
          </cell>
          <cell r="B1052">
            <v>57</v>
          </cell>
          <cell r="C1052">
            <v>1</v>
          </cell>
          <cell r="D1052">
            <v>61</v>
          </cell>
          <cell r="E1052" t="str">
            <v>A</v>
          </cell>
          <cell r="F1052">
            <v>2.5100000000000001E-2</v>
          </cell>
        </row>
        <row r="1053">
          <cell r="A1053" t="str">
            <v>57.1.61.F</v>
          </cell>
          <cell r="B1053">
            <v>57</v>
          </cell>
          <cell r="C1053">
            <v>1</v>
          </cell>
          <cell r="D1053">
            <v>61</v>
          </cell>
          <cell r="E1053" t="str">
            <v>F</v>
          </cell>
          <cell r="F1053">
            <v>2.5100000000000001E-2</v>
          </cell>
        </row>
        <row r="1054">
          <cell r="A1054" t="str">
            <v>57.1.61.N</v>
          </cell>
          <cell r="B1054">
            <v>57</v>
          </cell>
          <cell r="C1054">
            <v>1</v>
          </cell>
          <cell r="D1054">
            <v>61</v>
          </cell>
          <cell r="E1054" t="str">
            <v>N</v>
          </cell>
          <cell r="F1054">
            <v>2.5100000000000001E-2</v>
          </cell>
        </row>
        <row r="1055">
          <cell r="A1055" t="str">
            <v>57.1.62.0</v>
          </cell>
          <cell r="B1055">
            <v>57</v>
          </cell>
          <cell r="C1055">
            <v>1</v>
          </cell>
          <cell r="D1055">
            <v>62</v>
          </cell>
          <cell r="E1055">
            <v>0</v>
          </cell>
          <cell r="F1055">
            <v>2.5100000000000001E-2</v>
          </cell>
        </row>
        <row r="1056">
          <cell r="A1056" t="str">
            <v>57.1.62.A</v>
          </cell>
          <cell r="B1056">
            <v>57</v>
          </cell>
          <cell r="C1056">
            <v>1</v>
          </cell>
          <cell r="D1056">
            <v>62</v>
          </cell>
          <cell r="E1056" t="str">
            <v>A</v>
          </cell>
          <cell r="F1056">
            <v>2.5100000000000001E-2</v>
          </cell>
        </row>
        <row r="1057">
          <cell r="A1057" t="str">
            <v>57.1.65.0</v>
          </cell>
          <cell r="B1057">
            <v>57</v>
          </cell>
          <cell r="C1057">
            <v>1</v>
          </cell>
          <cell r="D1057">
            <v>65</v>
          </cell>
          <cell r="E1057">
            <v>0</v>
          </cell>
          <cell r="F1057">
            <v>2.5100000000000001E-2</v>
          </cell>
        </row>
        <row r="1058">
          <cell r="A1058" t="str">
            <v>57.1.65.A</v>
          </cell>
          <cell r="B1058">
            <v>57</v>
          </cell>
          <cell r="C1058">
            <v>1</v>
          </cell>
          <cell r="D1058">
            <v>65</v>
          </cell>
          <cell r="E1058" t="str">
            <v>A</v>
          </cell>
          <cell r="F1058">
            <v>2.5100000000000001E-2</v>
          </cell>
        </row>
        <row r="1059">
          <cell r="A1059" t="str">
            <v>57.1.68.0</v>
          </cell>
          <cell r="B1059">
            <v>57</v>
          </cell>
          <cell r="C1059">
            <v>1</v>
          </cell>
          <cell r="D1059">
            <v>68</v>
          </cell>
          <cell r="E1059">
            <v>0</v>
          </cell>
          <cell r="F1059">
            <v>2.5100000000000001E-2</v>
          </cell>
        </row>
        <row r="1060">
          <cell r="A1060" t="str">
            <v>57.1.68.A</v>
          </cell>
          <cell r="B1060">
            <v>57</v>
          </cell>
          <cell r="C1060">
            <v>1</v>
          </cell>
          <cell r="D1060">
            <v>68</v>
          </cell>
          <cell r="E1060" t="str">
            <v>A</v>
          </cell>
          <cell r="F1060">
            <v>2.5100000000000001E-2</v>
          </cell>
        </row>
        <row r="1061">
          <cell r="A1061" t="str">
            <v>57.1.68.N</v>
          </cell>
          <cell r="B1061">
            <v>57</v>
          </cell>
          <cell r="C1061">
            <v>1</v>
          </cell>
          <cell r="D1061">
            <v>68</v>
          </cell>
          <cell r="E1061" t="str">
            <v>N</v>
          </cell>
          <cell r="F1061">
            <v>2.5100000000000001E-2</v>
          </cell>
        </row>
        <row r="1062">
          <cell r="A1062" t="str">
            <v>57.1.73.0</v>
          </cell>
          <cell r="B1062">
            <v>57</v>
          </cell>
          <cell r="C1062">
            <v>1</v>
          </cell>
          <cell r="D1062">
            <v>73</v>
          </cell>
          <cell r="E1062">
            <v>0</v>
          </cell>
          <cell r="F1062">
            <v>2.5100000000000001E-2</v>
          </cell>
        </row>
        <row r="1063">
          <cell r="A1063" t="str">
            <v>57.1.73.A</v>
          </cell>
          <cell r="B1063">
            <v>57</v>
          </cell>
          <cell r="C1063">
            <v>1</v>
          </cell>
          <cell r="D1063">
            <v>73</v>
          </cell>
          <cell r="E1063" t="str">
            <v>A</v>
          </cell>
          <cell r="F1063">
            <v>2.5100000000000001E-2</v>
          </cell>
        </row>
        <row r="1064">
          <cell r="A1064" t="str">
            <v>57.1.75.0</v>
          </cell>
          <cell r="B1064">
            <v>57</v>
          </cell>
          <cell r="C1064">
            <v>1</v>
          </cell>
          <cell r="D1064">
            <v>75</v>
          </cell>
          <cell r="E1064">
            <v>0</v>
          </cell>
          <cell r="F1064">
            <v>2.5100000000000001E-2</v>
          </cell>
        </row>
        <row r="1065">
          <cell r="A1065" t="str">
            <v>57.1.75.A</v>
          </cell>
          <cell r="B1065">
            <v>57</v>
          </cell>
          <cell r="C1065">
            <v>1</v>
          </cell>
          <cell r="D1065">
            <v>75</v>
          </cell>
          <cell r="E1065" t="str">
            <v>A</v>
          </cell>
          <cell r="F1065">
            <v>2.5100000000000001E-2</v>
          </cell>
        </row>
        <row r="1066">
          <cell r="A1066" t="str">
            <v>57.1.81.0</v>
          </cell>
          <cell r="B1066">
            <v>57</v>
          </cell>
          <cell r="C1066">
            <v>1</v>
          </cell>
          <cell r="D1066">
            <v>81</v>
          </cell>
          <cell r="E1066">
            <v>0</v>
          </cell>
          <cell r="F1066">
            <v>2.5100000000000001E-2</v>
          </cell>
        </row>
        <row r="1067">
          <cell r="A1067" t="str">
            <v>57.1.81.A</v>
          </cell>
          <cell r="B1067">
            <v>57</v>
          </cell>
          <cell r="C1067">
            <v>1</v>
          </cell>
          <cell r="D1067">
            <v>81</v>
          </cell>
          <cell r="E1067" t="str">
            <v>A</v>
          </cell>
          <cell r="F1067">
            <v>2.5100000000000001E-2</v>
          </cell>
        </row>
        <row r="1068">
          <cell r="A1068" t="str">
            <v>57.1.84.0</v>
          </cell>
          <cell r="B1068">
            <v>57</v>
          </cell>
          <cell r="C1068">
            <v>1</v>
          </cell>
          <cell r="D1068">
            <v>84</v>
          </cell>
          <cell r="E1068">
            <v>0</v>
          </cell>
          <cell r="F1068">
            <v>2.5100000000000001E-2</v>
          </cell>
        </row>
        <row r="1069">
          <cell r="A1069" t="str">
            <v>57.1.84.A</v>
          </cell>
          <cell r="B1069">
            <v>57</v>
          </cell>
          <cell r="C1069">
            <v>1</v>
          </cell>
          <cell r="D1069">
            <v>84</v>
          </cell>
          <cell r="E1069" t="str">
            <v>A</v>
          </cell>
          <cell r="F1069">
            <v>2.5100000000000001E-2</v>
          </cell>
        </row>
        <row r="1070">
          <cell r="A1070" t="str">
            <v>57.1.85.0</v>
          </cell>
          <cell r="B1070">
            <v>57</v>
          </cell>
          <cell r="C1070">
            <v>1</v>
          </cell>
          <cell r="D1070">
            <v>85</v>
          </cell>
          <cell r="E1070">
            <v>0</v>
          </cell>
          <cell r="F1070">
            <v>2.5100000000000001E-2</v>
          </cell>
        </row>
        <row r="1071">
          <cell r="A1071" t="str">
            <v>57.1.85.A</v>
          </cell>
          <cell r="B1071">
            <v>57</v>
          </cell>
          <cell r="C1071">
            <v>1</v>
          </cell>
          <cell r="D1071">
            <v>85</v>
          </cell>
          <cell r="E1071" t="str">
            <v>A</v>
          </cell>
          <cell r="F1071">
            <v>2.5100000000000001E-2</v>
          </cell>
        </row>
        <row r="1072">
          <cell r="A1072" t="str">
            <v>57.1.85.N</v>
          </cell>
          <cell r="B1072">
            <v>57</v>
          </cell>
          <cell r="C1072">
            <v>1</v>
          </cell>
          <cell r="D1072">
            <v>85</v>
          </cell>
          <cell r="E1072" t="str">
            <v>N</v>
          </cell>
          <cell r="F1072">
            <v>2.5100000000000001E-2</v>
          </cell>
        </row>
        <row r="1073">
          <cell r="A1073" t="str">
            <v>57.1.88.0</v>
          </cell>
          <cell r="B1073">
            <v>57</v>
          </cell>
          <cell r="C1073">
            <v>1</v>
          </cell>
          <cell r="D1073">
            <v>88</v>
          </cell>
          <cell r="E1073">
            <v>0</v>
          </cell>
          <cell r="F1073">
            <v>2.5100000000000001E-2</v>
          </cell>
        </row>
        <row r="1074">
          <cell r="A1074" t="str">
            <v>57.1.88.A</v>
          </cell>
          <cell r="B1074">
            <v>57</v>
          </cell>
          <cell r="C1074">
            <v>1</v>
          </cell>
          <cell r="D1074">
            <v>88</v>
          </cell>
          <cell r="E1074" t="str">
            <v>A</v>
          </cell>
          <cell r="F1074">
            <v>2.5100000000000001E-2</v>
          </cell>
        </row>
        <row r="1075">
          <cell r="A1075" t="str">
            <v>57.1.89.0</v>
          </cell>
          <cell r="B1075">
            <v>57</v>
          </cell>
          <cell r="C1075">
            <v>1</v>
          </cell>
          <cell r="D1075">
            <v>89</v>
          </cell>
          <cell r="E1075">
            <v>0</v>
          </cell>
          <cell r="F1075">
            <v>2.5100000000000001E-2</v>
          </cell>
        </row>
        <row r="1076">
          <cell r="A1076" t="str">
            <v>57.1.89.A</v>
          </cell>
          <cell r="B1076">
            <v>57</v>
          </cell>
          <cell r="C1076">
            <v>1</v>
          </cell>
          <cell r="D1076">
            <v>89</v>
          </cell>
          <cell r="E1076" t="str">
            <v>A</v>
          </cell>
          <cell r="F1076">
            <v>2.5100000000000001E-2</v>
          </cell>
        </row>
        <row r="1077">
          <cell r="A1077" t="str">
            <v>57.1.90.0</v>
          </cell>
          <cell r="B1077">
            <v>57</v>
          </cell>
          <cell r="C1077">
            <v>1</v>
          </cell>
          <cell r="D1077">
            <v>90</v>
          </cell>
          <cell r="E1077">
            <v>0</v>
          </cell>
          <cell r="F1077">
            <v>2.5100000000000001E-2</v>
          </cell>
        </row>
        <row r="1078">
          <cell r="A1078" t="str">
            <v>57.1.90.A</v>
          </cell>
          <cell r="B1078">
            <v>57</v>
          </cell>
          <cell r="C1078">
            <v>1</v>
          </cell>
          <cell r="D1078">
            <v>90</v>
          </cell>
          <cell r="E1078" t="str">
            <v>A</v>
          </cell>
          <cell r="F1078">
            <v>2.5100000000000001E-2</v>
          </cell>
        </row>
        <row r="1079">
          <cell r="A1079" t="str">
            <v>57.1.91.0</v>
          </cell>
          <cell r="B1079">
            <v>57</v>
          </cell>
          <cell r="C1079">
            <v>1</v>
          </cell>
          <cell r="D1079">
            <v>91</v>
          </cell>
          <cell r="E1079">
            <v>0</v>
          </cell>
          <cell r="F1079">
            <v>2.5100000000000001E-2</v>
          </cell>
        </row>
        <row r="1080">
          <cell r="A1080" t="str">
            <v>57.1.91.A</v>
          </cell>
          <cell r="B1080">
            <v>57</v>
          </cell>
          <cell r="C1080">
            <v>1</v>
          </cell>
          <cell r="D1080">
            <v>91</v>
          </cell>
          <cell r="E1080" t="str">
            <v>A</v>
          </cell>
          <cell r="F1080">
            <v>2.5100000000000001E-2</v>
          </cell>
        </row>
        <row r="1081">
          <cell r="A1081" t="str">
            <v>57.1.92.0</v>
          </cell>
          <cell r="B1081">
            <v>57</v>
          </cell>
          <cell r="C1081">
            <v>1</v>
          </cell>
          <cell r="D1081">
            <v>92</v>
          </cell>
          <cell r="E1081">
            <v>0</v>
          </cell>
          <cell r="F1081">
            <v>2.5100000000000001E-2</v>
          </cell>
        </row>
        <row r="1082">
          <cell r="A1082" t="str">
            <v>57.1.92.A</v>
          </cell>
          <cell r="B1082">
            <v>57</v>
          </cell>
          <cell r="C1082">
            <v>1</v>
          </cell>
          <cell r="D1082">
            <v>92</v>
          </cell>
          <cell r="E1082" t="str">
            <v>A</v>
          </cell>
          <cell r="F1082">
            <v>2.5100000000000001E-2</v>
          </cell>
        </row>
        <row r="1083">
          <cell r="A1083" t="str">
            <v>57.1.92.N</v>
          </cell>
          <cell r="B1083">
            <v>57</v>
          </cell>
          <cell r="C1083">
            <v>1</v>
          </cell>
          <cell r="D1083">
            <v>92</v>
          </cell>
          <cell r="E1083" t="str">
            <v>N</v>
          </cell>
          <cell r="F1083">
            <v>2.5100000000000001E-2</v>
          </cell>
        </row>
        <row r="1084">
          <cell r="A1084" t="str">
            <v>57.1.93.0</v>
          </cell>
          <cell r="B1084">
            <v>57</v>
          </cell>
          <cell r="C1084">
            <v>1</v>
          </cell>
          <cell r="D1084">
            <v>93</v>
          </cell>
          <cell r="E1084">
            <v>0</v>
          </cell>
          <cell r="F1084">
            <v>2.5100000000000001E-2</v>
          </cell>
        </row>
        <row r="1085">
          <cell r="A1085" t="str">
            <v>57.1.93.A</v>
          </cell>
          <cell r="B1085">
            <v>57</v>
          </cell>
          <cell r="C1085">
            <v>1</v>
          </cell>
          <cell r="D1085">
            <v>93</v>
          </cell>
          <cell r="E1085" t="str">
            <v>A</v>
          </cell>
          <cell r="F1085">
            <v>2.5100000000000001E-2</v>
          </cell>
        </row>
        <row r="1086">
          <cell r="A1086" t="str">
            <v>57.1.93.N</v>
          </cell>
          <cell r="B1086">
            <v>57</v>
          </cell>
          <cell r="C1086">
            <v>1</v>
          </cell>
          <cell r="D1086">
            <v>93</v>
          </cell>
          <cell r="E1086" t="str">
            <v>N</v>
          </cell>
          <cell r="F1086">
            <v>2.5100000000000001E-2</v>
          </cell>
        </row>
        <row r="1087">
          <cell r="A1087" t="str">
            <v>57.1.94.0</v>
          </cell>
          <cell r="B1087">
            <v>57</v>
          </cell>
          <cell r="C1087">
            <v>1</v>
          </cell>
          <cell r="D1087">
            <v>94</v>
          </cell>
          <cell r="E1087">
            <v>0</v>
          </cell>
          <cell r="F1087">
            <v>2.5100000000000001E-2</v>
          </cell>
        </row>
        <row r="1088">
          <cell r="A1088" t="str">
            <v>57.1.94.A</v>
          </cell>
          <cell r="B1088">
            <v>57</v>
          </cell>
          <cell r="C1088">
            <v>1</v>
          </cell>
          <cell r="D1088">
            <v>94</v>
          </cell>
          <cell r="E1088" t="str">
            <v>A</v>
          </cell>
          <cell r="F1088">
            <v>2.5100000000000001E-2</v>
          </cell>
        </row>
        <row r="1089">
          <cell r="A1089" t="str">
            <v>57.1.94.F</v>
          </cell>
          <cell r="B1089">
            <v>57</v>
          </cell>
          <cell r="C1089">
            <v>1</v>
          </cell>
          <cell r="D1089">
            <v>94</v>
          </cell>
          <cell r="E1089" t="str">
            <v>F</v>
          </cell>
          <cell r="F1089">
            <v>2.5100000000000001E-2</v>
          </cell>
        </row>
        <row r="1090">
          <cell r="A1090" t="str">
            <v>57.1.94.N</v>
          </cell>
          <cell r="B1090">
            <v>57</v>
          </cell>
          <cell r="C1090">
            <v>1</v>
          </cell>
          <cell r="D1090">
            <v>94</v>
          </cell>
          <cell r="E1090" t="str">
            <v>N</v>
          </cell>
          <cell r="F1090">
            <v>2.5100000000000001E-2</v>
          </cell>
        </row>
        <row r="1091">
          <cell r="A1091" t="str">
            <v>57.1.95.0</v>
          </cell>
          <cell r="B1091">
            <v>57</v>
          </cell>
          <cell r="C1091">
            <v>1</v>
          </cell>
          <cell r="D1091">
            <v>95</v>
          </cell>
          <cell r="E1091">
            <v>0</v>
          </cell>
          <cell r="F1091">
            <v>2.5100000000000001E-2</v>
          </cell>
        </row>
        <row r="1092">
          <cell r="A1092" t="str">
            <v>57.1.95.A</v>
          </cell>
          <cell r="B1092">
            <v>57</v>
          </cell>
          <cell r="C1092">
            <v>1</v>
          </cell>
          <cell r="D1092">
            <v>95</v>
          </cell>
          <cell r="E1092" t="str">
            <v>A</v>
          </cell>
          <cell r="F1092">
            <v>2.5100000000000001E-2</v>
          </cell>
        </row>
        <row r="1093">
          <cell r="A1093" t="str">
            <v>57.1.98.0</v>
          </cell>
          <cell r="B1093">
            <v>57</v>
          </cell>
          <cell r="C1093">
            <v>1</v>
          </cell>
          <cell r="D1093">
            <v>98</v>
          </cell>
          <cell r="E1093">
            <v>0</v>
          </cell>
          <cell r="F1093">
            <v>0</v>
          </cell>
        </row>
        <row r="1094">
          <cell r="A1094" t="str">
            <v>57.1.98.A</v>
          </cell>
          <cell r="B1094">
            <v>57</v>
          </cell>
          <cell r="C1094">
            <v>1</v>
          </cell>
          <cell r="D1094">
            <v>98</v>
          </cell>
          <cell r="E1094" t="str">
            <v>A</v>
          </cell>
          <cell r="F1094">
            <v>0</v>
          </cell>
        </row>
        <row r="1095">
          <cell r="A1095" t="str">
            <v>57.1.98.C</v>
          </cell>
          <cell r="B1095">
            <v>57</v>
          </cell>
          <cell r="C1095">
            <v>1</v>
          </cell>
          <cell r="D1095">
            <v>98</v>
          </cell>
          <cell r="E1095" t="str">
            <v>C</v>
          </cell>
          <cell r="F1095">
            <v>0</v>
          </cell>
        </row>
        <row r="1096">
          <cell r="A1096" t="str">
            <v>58.1.0.0</v>
          </cell>
          <cell r="B1096">
            <v>58</v>
          </cell>
          <cell r="C1096">
            <v>1</v>
          </cell>
          <cell r="D1096">
            <v>0</v>
          </cell>
          <cell r="E1096">
            <v>0</v>
          </cell>
          <cell r="F1096">
            <v>0.12</v>
          </cell>
        </row>
        <row r="1097">
          <cell r="A1097" t="str">
            <v>58.14.0.0</v>
          </cell>
          <cell r="B1097">
            <v>58</v>
          </cell>
          <cell r="C1097">
            <v>14</v>
          </cell>
          <cell r="D1097">
            <v>0</v>
          </cell>
          <cell r="E1097">
            <v>0</v>
          </cell>
          <cell r="F1097">
            <v>0.12</v>
          </cell>
        </row>
        <row r="1098">
          <cell r="A1098" t="str">
            <v>58.1.0.A</v>
          </cell>
          <cell r="B1098">
            <v>58</v>
          </cell>
          <cell r="C1098">
            <v>1</v>
          </cell>
          <cell r="D1098">
            <v>0</v>
          </cell>
          <cell r="E1098" t="str">
            <v>A</v>
          </cell>
          <cell r="F1098">
            <v>0.12</v>
          </cell>
        </row>
        <row r="1099">
          <cell r="A1099" t="str">
            <v>58.14.0.A</v>
          </cell>
          <cell r="B1099">
            <v>58</v>
          </cell>
          <cell r="C1099">
            <v>14</v>
          </cell>
          <cell r="D1099">
            <v>0</v>
          </cell>
          <cell r="E1099" t="str">
            <v>A</v>
          </cell>
          <cell r="F1099">
            <v>0.12</v>
          </cell>
        </row>
        <row r="1100">
          <cell r="A1100" t="str">
            <v>58.1.0.E</v>
          </cell>
          <cell r="B1100">
            <v>58</v>
          </cell>
          <cell r="C1100">
            <v>1</v>
          </cell>
          <cell r="D1100">
            <v>0</v>
          </cell>
          <cell r="E1100" t="str">
            <v>E</v>
          </cell>
          <cell r="F1100">
            <v>0.12</v>
          </cell>
        </row>
        <row r="1101">
          <cell r="A1101" t="str">
            <v>58.0E.0.E</v>
          </cell>
          <cell r="B1101">
            <v>58</v>
          </cell>
          <cell r="C1101" t="str">
            <v>0E</v>
          </cell>
          <cell r="D1101">
            <v>0</v>
          </cell>
          <cell r="E1101" t="str">
            <v>E</v>
          </cell>
          <cell r="F1101">
            <v>0.12</v>
          </cell>
        </row>
        <row r="1102">
          <cell r="A1102" t="str">
            <v>58.1.0.N</v>
          </cell>
          <cell r="B1102">
            <v>58</v>
          </cell>
          <cell r="C1102">
            <v>1</v>
          </cell>
          <cell r="D1102">
            <v>0</v>
          </cell>
          <cell r="E1102" t="str">
            <v>N</v>
          </cell>
          <cell r="F1102">
            <v>0.12</v>
          </cell>
        </row>
        <row r="1103">
          <cell r="A1103" t="str">
            <v>58.0E.0.N</v>
          </cell>
          <cell r="B1103">
            <v>58</v>
          </cell>
          <cell r="C1103" t="str">
            <v>0E</v>
          </cell>
          <cell r="D1103">
            <v>0</v>
          </cell>
          <cell r="E1103" t="str">
            <v>N</v>
          </cell>
          <cell r="F1103">
            <v>0.12</v>
          </cell>
        </row>
        <row r="1104">
          <cell r="A1104" t="str">
            <v>58.0M.0.N</v>
          </cell>
          <cell r="B1104">
            <v>58</v>
          </cell>
          <cell r="C1104" t="str">
            <v>0M</v>
          </cell>
          <cell r="D1104">
            <v>0</v>
          </cell>
          <cell r="E1104" t="str">
            <v>N</v>
          </cell>
          <cell r="F1104">
            <v>0.12</v>
          </cell>
        </row>
        <row r="1105">
          <cell r="A1105" t="str">
            <v>58.0U.0.N</v>
          </cell>
          <cell r="B1105">
            <v>58</v>
          </cell>
          <cell r="C1105" t="str">
            <v>0U</v>
          </cell>
          <cell r="D1105">
            <v>0</v>
          </cell>
          <cell r="E1105" t="str">
            <v>N</v>
          </cell>
          <cell r="F1105">
            <v>0.12</v>
          </cell>
        </row>
        <row r="1106">
          <cell r="A1106" t="str">
            <v>58.27.0.N</v>
          </cell>
          <cell r="B1106">
            <v>58</v>
          </cell>
          <cell r="C1106">
            <v>27</v>
          </cell>
          <cell r="D1106">
            <v>0</v>
          </cell>
          <cell r="E1106" t="str">
            <v>N</v>
          </cell>
          <cell r="F1106">
            <v>0.12</v>
          </cell>
        </row>
        <row r="1107">
          <cell r="A1107" t="str">
            <v>58.7A.0.N</v>
          </cell>
          <cell r="B1107">
            <v>58</v>
          </cell>
          <cell r="C1107" t="str">
            <v>7A</v>
          </cell>
          <cell r="D1107">
            <v>0</v>
          </cell>
          <cell r="E1107" t="str">
            <v>N</v>
          </cell>
          <cell r="F1107">
            <v>0.12</v>
          </cell>
        </row>
        <row r="1108">
          <cell r="A1108" t="str">
            <v>58.1.1.0</v>
          </cell>
          <cell r="B1108">
            <v>58</v>
          </cell>
          <cell r="C1108">
            <v>1</v>
          </cell>
          <cell r="D1108">
            <v>1</v>
          </cell>
          <cell r="E1108">
            <v>0</v>
          </cell>
          <cell r="F1108">
            <v>0.12</v>
          </cell>
        </row>
        <row r="1109">
          <cell r="A1109" t="str">
            <v>58.1.1.A</v>
          </cell>
          <cell r="B1109">
            <v>58</v>
          </cell>
          <cell r="C1109">
            <v>1</v>
          </cell>
          <cell r="D1109">
            <v>1</v>
          </cell>
          <cell r="E1109" t="str">
            <v>A</v>
          </cell>
          <cell r="F1109">
            <v>0.12</v>
          </cell>
        </row>
        <row r="1110">
          <cell r="A1110" t="str">
            <v>58.1.5.0</v>
          </cell>
          <cell r="B1110">
            <v>58</v>
          </cell>
          <cell r="C1110">
            <v>1</v>
          </cell>
          <cell r="D1110">
            <v>5</v>
          </cell>
          <cell r="E1110">
            <v>0</v>
          </cell>
          <cell r="F1110">
            <v>0.12</v>
          </cell>
        </row>
        <row r="1111">
          <cell r="A1111" t="str">
            <v>58.1.5.A</v>
          </cell>
          <cell r="B1111">
            <v>58</v>
          </cell>
          <cell r="C1111">
            <v>1</v>
          </cell>
          <cell r="D1111">
            <v>5</v>
          </cell>
          <cell r="E1111" t="str">
            <v>A</v>
          </cell>
          <cell r="F1111">
            <v>0.12</v>
          </cell>
        </row>
        <row r="1112">
          <cell r="A1112" t="str">
            <v>58.1.5.E</v>
          </cell>
          <cell r="B1112">
            <v>58</v>
          </cell>
          <cell r="C1112">
            <v>1</v>
          </cell>
          <cell r="D1112">
            <v>5</v>
          </cell>
          <cell r="E1112" t="str">
            <v>E</v>
          </cell>
          <cell r="F1112">
            <v>0.12</v>
          </cell>
        </row>
        <row r="1113">
          <cell r="A1113" t="str">
            <v>58.1.5.N</v>
          </cell>
          <cell r="B1113">
            <v>58</v>
          </cell>
          <cell r="C1113">
            <v>1</v>
          </cell>
          <cell r="D1113">
            <v>5</v>
          </cell>
          <cell r="E1113" t="str">
            <v>N</v>
          </cell>
          <cell r="F1113">
            <v>0.12</v>
          </cell>
        </row>
        <row r="1114">
          <cell r="A1114" t="str">
            <v>58.1.6.0</v>
          </cell>
          <cell r="B1114">
            <v>58</v>
          </cell>
          <cell r="C1114">
            <v>1</v>
          </cell>
          <cell r="D1114">
            <v>6</v>
          </cell>
          <cell r="E1114">
            <v>0</v>
          </cell>
          <cell r="F1114">
            <v>0.12</v>
          </cell>
        </row>
        <row r="1115">
          <cell r="A1115" t="str">
            <v>58.14.6.0</v>
          </cell>
          <cell r="B1115">
            <v>58</v>
          </cell>
          <cell r="C1115">
            <v>14</v>
          </cell>
          <cell r="D1115">
            <v>6</v>
          </cell>
          <cell r="E1115">
            <v>0</v>
          </cell>
          <cell r="F1115">
            <v>0.12</v>
          </cell>
        </row>
        <row r="1116">
          <cell r="A1116" t="str">
            <v>58.14.6.A</v>
          </cell>
          <cell r="B1116">
            <v>58</v>
          </cell>
          <cell r="C1116">
            <v>14</v>
          </cell>
          <cell r="D1116">
            <v>6</v>
          </cell>
          <cell r="E1116" t="str">
            <v>A</v>
          </cell>
          <cell r="F1116">
            <v>0.12</v>
          </cell>
        </row>
        <row r="1117">
          <cell r="A1117" t="str">
            <v>58.1.6.E</v>
          </cell>
          <cell r="B1117">
            <v>58</v>
          </cell>
          <cell r="C1117">
            <v>1</v>
          </cell>
          <cell r="D1117">
            <v>6</v>
          </cell>
          <cell r="E1117" t="str">
            <v>E</v>
          </cell>
          <cell r="F1117">
            <v>0.12</v>
          </cell>
        </row>
        <row r="1118">
          <cell r="A1118" t="str">
            <v>58.1.6.N</v>
          </cell>
          <cell r="B1118">
            <v>58</v>
          </cell>
          <cell r="C1118">
            <v>1</v>
          </cell>
          <cell r="D1118">
            <v>6</v>
          </cell>
          <cell r="E1118" t="str">
            <v>N</v>
          </cell>
          <cell r="F1118">
            <v>0.12</v>
          </cell>
        </row>
        <row r="1119">
          <cell r="A1119" t="str">
            <v>58.1.7.N</v>
          </cell>
          <cell r="B1119">
            <v>58</v>
          </cell>
          <cell r="C1119">
            <v>1</v>
          </cell>
          <cell r="D1119">
            <v>7</v>
          </cell>
          <cell r="E1119" t="str">
            <v>N</v>
          </cell>
          <cell r="F1119">
            <v>9.0399999999999994E-2</v>
          </cell>
        </row>
        <row r="1120">
          <cell r="A1120" t="str">
            <v>58.1.8.0</v>
          </cell>
          <cell r="B1120">
            <v>58</v>
          </cell>
          <cell r="C1120">
            <v>1</v>
          </cell>
          <cell r="D1120">
            <v>8</v>
          </cell>
          <cell r="E1120">
            <v>0</v>
          </cell>
          <cell r="F1120">
            <v>8.8200000000000001E-2</v>
          </cell>
        </row>
        <row r="1121">
          <cell r="A1121" t="str">
            <v>58.1.8.A</v>
          </cell>
          <cell r="B1121">
            <v>58</v>
          </cell>
          <cell r="C1121">
            <v>1</v>
          </cell>
          <cell r="D1121">
            <v>8</v>
          </cell>
          <cell r="E1121" t="str">
            <v>A</v>
          </cell>
          <cell r="F1121">
            <v>8.8200000000000001E-2</v>
          </cell>
        </row>
        <row r="1122">
          <cell r="A1122" t="str">
            <v>58.1.9.0</v>
          </cell>
          <cell r="B1122">
            <v>58</v>
          </cell>
          <cell r="C1122">
            <v>1</v>
          </cell>
          <cell r="D1122">
            <v>9</v>
          </cell>
          <cell r="E1122">
            <v>0</v>
          </cell>
          <cell r="F1122">
            <v>8.8200000000000001E-2</v>
          </cell>
        </row>
        <row r="1123">
          <cell r="A1123" t="str">
            <v>58.14.9.0</v>
          </cell>
          <cell r="B1123">
            <v>58</v>
          </cell>
          <cell r="C1123">
            <v>14</v>
          </cell>
          <cell r="D1123">
            <v>9</v>
          </cell>
          <cell r="E1123">
            <v>0</v>
          </cell>
          <cell r="F1123">
            <v>8.8200000000000001E-2</v>
          </cell>
        </row>
        <row r="1124">
          <cell r="A1124" t="str">
            <v>58.1.9.A</v>
          </cell>
          <cell r="B1124">
            <v>58</v>
          </cell>
          <cell r="C1124">
            <v>1</v>
          </cell>
          <cell r="D1124">
            <v>9</v>
          </cell>
          <cell r="E1124" t="str">
            <v>A</v>
          </cell>
          <cell r="F1124">
            <v>8.8200000000000001E-2</v>
          </cell>
        </row>
        <row r="1125">
          <cell r="A1125" t="str">
            <v>58.14.9.A</v>
          </cell>
          <cell r="B1125">
            <v>58</v>
          </cell>
          <cell r="C1125">
            <v>14</v>
          </cell>
          <cell r="D1125">
            <v>9</v>
          </cell>
          <cell r="E1125" t="str">
            <v>A</v>
          </cell>
          <cell r="F1125">
            <v>8.8200000000000001E-2</v>
          </cell>
        </row>
        <row r="1126">
          <cell r="A1126" t="str">
            <v>58.1.9.E</v>
          </cell>
          <cell r="B1126">
            <v>58</v>
          </cell>
          <cell r="C1126">
            <v>1</v>
          </cell>
          <cell r="D1126">
            <v>9</v>
          </cell>
          <cell r="E1126" t="str">
            <v>E</v>
          </cell>
          <cell r="F1126">
            <v>8.8200000000000001E-2</v>
          </cell>
        </row>
        <row r="1127">
          <cell r="A1127" t="str">
            <v>58.1.9.N</v>
          </cell>
          <cell r="B1127">
            <v>58</v>
          </cell>
          <cell r="C1127">
            <v>1</v>
          </cell>
          <cell r="D1127">
            <v>9</v>
          </cell>
          <cell r="E1127" t="str">
            <v>N</v>
          </cell>
          <cell r="F1127">
            <v>8.8200000000000001E-2</v>
          </cell>
        </row>
        <row r="1128">
          <cell r="A1128" t="str">
            <v>58.14.9.N</v>
          </cell>
          <cell r="B1128">
            <v>58</v>
          </cell>
          <cell r="C1128">
            <v>14</v>
          </cell>
          <cell r="D1128">
            <v>9</v>
          </cell>
          <cell r="E1128" t="str">
            <v>N</v>
          </cell>
          <cell r="F1128">
            <v>8.8200000000000001E-2</v>
          </cell>
        </row>
        <row r="1129">
          <cell r="A1129" t="str">
            <v>58.1.10.0</v>
          </cell>
          <cell r="B1129">
            <v>58</v>
          </cell>
          <cell r="C1129">
            <v>1</v>
          </cell>
          <cell r="D1129">
            <v>10</v>
          </cell>
          <cell r="E1129">
            <v>0</v>
          </cell>
          <cell r="F1129">
            <v>8.8200000000000001E-2</v>
          </cell>
        </row>
        <row r="1130">
          <cell r="A1130" t="str">
            <v>58.14.10.0</v>
          </cell>
          <cell r="B1130">
            <v>58</v>
          </cell>
          <cell r="C1130">
            <v>14</v>
          </cell>
          <cell r="D1130">
            <v>10</v>
          </cell>
          <cell r="E1130">
            <v>0</v>
          </cell>
          <cell r="F1130">
            <v>8.8200000000000001E-2</v>
          </cell>
        </row>
        <row r="1131">
          <cell r="A1131" t="str">
            <v>58.1.10.A</v>
          </cell>
          <cell r="B1131">
            <v>58</v>
          </cell>
          <cell r="C1131">
            <v>1</v>
          </cell>
          <cell r="D1131">
            <v>10</v>
          </cell>
          <cell r="E1131" t="str">
            <v>A</v>
          </cell>
          <cell r="F1131">
            <v>8.8200000000000001E-2</v>
          </cell>
        </row>
        <row r="1132">
          <cell r="A1132" t="str">
            <v>58.14.10.A</v>
          </cell>
          <cell r="B1132">
            <v>58</v>
          </cell>
          <cell r="C1132">
            <v>14</v>
          </cell>
          <cell r="D1132">
            <v>10</v>
          </cell>
          <cell r="E1132" t="str">
            <v>A</v>
          </cell>
          <cell r="F1132">
            <v>8.8200000000000001E-2</v>
          </cell>
        </row>
        <row r="1133">
          <cell r="A1133" t="str">
            <v>58.1.10.E</v>
          </cell>
          <cell r="B1133">
            <v>58</v>
          </cell>
          <cell r="C1133">
            <v>1</v>
          </cell>
          <cell r="D1133">
            <v>10</v>
          </cell>
          <cell r="E1133" t="str">
            <v>E</v>
          </cell>
          <cell r="F1133">
            <v>8.8200000000000001E-2</v>
          </cell>
        </row>
        <row r="1134">
          <cell r="A1134" t="str">
            <v>58.1.10.F</v>
          </cell>
          <cell r="B1134">
            <v>58</v>
          </cell>
          <cell r="C1134">
            <v>1</v>
          </cell>
          <cell r="D1134">
            <v>10</v>
          </cell>
          <cell r="E1134" t="str">
            <v>F</v>
          </cell>
          <cell r="F1134">
            <v>8.8200000000000001E-2</v>
          </cell>
        </row>
        <row r="1135">
          <cell r="A1135" t="str">
            <v>58.1.10.N</v>
          </cell>
          <cell r="B1135">
            <v>58</v>
          </cell>
          <cell r="C1135">
            <v>1</v>
          </cell>
          <cell r="D1135">
            <v>10</v>
          </cell>
          <cell r="E1135" t="str">
            <v>N</v>
          </cell>
          <cell r="F1135">
            <v>8.8200000000000001E-2</v>
          </cell>
        </row>
        <row r="1136">
          <cell r="A1136" t="str">
            <v>58.0E.10.N</v>
          </cell>
          <cell r="B1136">
            <v>58</v>
          </cell>
          <cell r="C1136" t="str">
            <v>0E</v>
          </cell>
          <cell r="D1136">
            <v>10</v>
          </cell>
          <cell r="E1136" t="str">
            <v>N</v>
          </cell>
          <cell r="F1136">
            <v>8.8200000000000001E-2</v>
          </cell>
        </row>
        <row r="1137">
          <cell r="A1137" t="str">
            <v>58.0M.10.N</v>
          </cell>
          <cell r="B1137">
            <v>58</v>
          </cell>
          <cell r="C1137" t="str">
            <v>0M</v>
          </cell>
          <cell r="D1137">
            <v>10</v>
          </cell>
          <cell r="E1137" t="str">
            <v>N</v>
          </cell>
          <cell r="F1137">
            <v>8.8200000000000001E-2</v>
          </cell>
        </row>
        <row r="1138">
          <cell r="A1138" t="str">
            <v>58.0U.10.N</v>
          </cell>
          <cell r="B1138">
            <v>58</v>
          </cell>
          <cell r="C1138" t="str">
            <v>0U</v>
          </cell>
          <cell r="D1138">
            <v>10</v>
          </cell>
          <cell r="E1138" t="str">
            <v>N</v>
          </cell>
          <cell r="F1138">
            <v>8.8200000000000001E-2</v>
          </cell>
        </row>
        <row r="1139">
          <cell r="A1139" t="str">
            <v>58.12.10.N</v>
          </cell>
          <cell r="B1139">
            <v>58</v>
          </cell>
          <cell r="C1139">
            <v>12</v>
          </cell>
          <cell r="D1139">
            <v>10</v>
          </cell>
          <cell r="E1139" t="str">
            <v>N</v>
          </cell>
          <cell r="F1139">
            <v>8.8200000000000001E-2</v>
          </cell>
        </row>
        <row r="1140">
          <cell r="A1140" t="str">
            <v>58.1.11.0</v>
          </cell>
          <cell r="B1140">
            <v>58</v>
          </cell>
          <cell r="C1140">
            <v>1</v>
          </cell>
          <cell r="D1140">
            <v>11</v>
          </cell>
          <cell r="E1140">
            <v>0</v>
          </cell>
          <cell r="F1140">
            <v>8.8200000000000001E-2</v>
          </cell>
        </row>
        <row r="1141">
          <cell r="A1141" t="str">
            <v>58.1.11.N</v>
          </cell>
          <cell r="B1141">
            <v>58</v>
          </cell>
          <cell r="C1141">
            <v>1</v>
          </cell>
          <cell r="D1141">
            <v>11</v>
          </cell>
          <cell r="E1141" t="str">
            <v>N</v>
          </cell>
          <cell r="F1141">
            <v>8.8200000000000001E-2</v>
          </cell>
        </row>
        <row r="1142">
          <cell r="A1142" t="str">
            <v>58.1.15.0</v>
          </cell>
          <cell r="B1142">
            <v>58</v>
          </cell>
          <cell r="C1142">
            <v>1</v>
          </cell>
          <cell r="D1142">
            <v>15</v>
          </cell>
          <cell r="E1142">
            <v>0</v>
          </cell>
          <cell r="F1142">
            <v>9.0399999999999994E-2</v>
          </cell>
        </row>
        <row r="1143">
          <cell r="A1143" t="str">
            <v>58.1.15.A</v>
          </cell>
          <cell r="B1143">
            <v>58</v>
          </cell>
          <cell r="C1143">
            <v>1</v>
          </cell>
          <cell r="D1143">
            <v>15</v>
          </cell>
          <cell r="E1143" t="str">
            <v>A</v>
          </cell>
          <cell r="F1143">
            <v>9.0399999999999994E-2</v>
          </cell>
        </row>
        <row r="1144">
          <cell r="A1144" t="str">
            <v>58.1.15.E</v>
          </cell>
          <cell r="B1144">
            <v>58</v>
          </cell>
          <cell r="C1144">
            <v>1</v>
          </cell>
          <cell r="D1144">
            <v>15</v>
          </cell>
          <cell r="E1144" t="str">
            <v>E</v>
          </cell>
          <cell r="F1144">
            <v>9.0399999999999994E-2</v>
          </cell>
        </row>
        <row r="1145">
          <cell r="A1145" t="str">
            <v>58.1.15.N</v>
          </cell>
          <cell r="B1145">
            <v>58</v>
          </cell>
          <cell r="C1145">
            <v>1</v>
          </cell>
          <cell r="D1145">
            <v>15</v>
          </cell>
          <cell r="E1145" t="str">
            <v>N</v>
          </cell>
          <cell r="F1145">
            <v>9.0399999999999994E-2</v>
          </cell>
        </row>
        <row r="1146">
          <cell r="A1146" t="str">
            <v>58.1.35.0</v>
          </cell>
          <cell r="B1146">
            <v>58</v>
          </cell>
          <cell r="C1146">
            <v>1</v>
          </cell>
          <cell r="D1146">
            <v>35</v>
          </cell>
          <cell r="E1146">
            <v>0</v>
          </cell>
          <cell r="F1146">
            <v>9.0399999999999994E-2</v>
          </cell>
        </row>
        <row r="1147">
          <cell r="A1147" t="str">
            <v>58.1.35.A</v>
          </cell>
          <cell r="B1147">
            <v>58</v>
          </cell>
          <cell r="C1147">
            <v>1</v>
          </cell>
          <cell r="D1147">
            <v>35</v>
          </cell>
          <cell r="E1147" t="str">
            <v>A</v>
          </cell>
          <cell r="F1147">
            <v>9.0399999999999994E-2</v>
          </cell>
        </row>
        <row r="1148">
          <cell r="A1148" t="str">
            <v>58.1.35.N</v>
          </cell>
          <cell r="B1148">
            <v>58</v>
          </cell>
          <cell r="C1148">
            <v>1</v>
          </cell>
          <cell r="D1148">
            <v>35</v>
          </cell>
          <cell r="E1148" t="str">
            <v>N</v>
          </cell>
          <cell r="F1148">
            <v>9.0399999999999994E-2</v>
          </cell>
        </row>
        <row r="1149">
          <cell r="A1149" t="str">
            <v>58.1.40.0</v>
          </cell>
          <cell r="B1149">
            <v>58</v>
          </cell>
          <cell r="C1149">
            <v>1</v>
          </cell>
          <cell r="D1149">
            <v>40</v>
          </cell>
          <cell r="E1149">
            <v>0</v>
          </cell>
          <cell r="F1149">
            <v>8.8200000000000001E-2</v>
          </cell>
        </row>
        <row r="1150">
          <cell r="A1150" t="str">
            <v>58.1.40.A</v>
          </cell>
          <cell r="B1150">
            <v>58</v>
          </cell>
          <cell r="C1150">
            <v>1</v>
          </cell>
          <cell r="D1150">
            <v>40</v>
          </cell>
          <cell r="E1150" t="str">
            <v>A</v>
          </cell>
          <cell r="F1150">
            <v>8.8200000000000001E-2</v>
          </cell>
        </row>
        <row r="1151">
          <cell r="A1151" t="str">
            <v>58.1.40.E</v>
          </cell>
          <cell r="B1151">
            <v>58</v>
          </cell>
          <cell r="C1151">
            <v>1</v>
          </cell>
          <cell r="D1151">
            <v>40</v>
          </cell>
          <cell r="E1151" t="str">
            <v>E</v>
          </cell>
          <cell r="F1151">
            <v>8.8200000000000001E-2</v>
          </cell>
        </row>
        <row r="1152">
          <cell r="A1152" t="str">
            <v>58.1.40.N</v>
          </cell>
          <cell r="B1152">
            <v>58</v>
          </cell>
          <cell r="C1152">
            <v>1</v>
          </cell>
          <cell r="D1152">
            <v>40</v>
          </cell>
          <cell r="E1152" t="str">
            <v>N</v>
          </cell>
          <cell r="F1152">
            <v>8.8200000000000001E-2</v>
          </cell>
        </row>
        <row r="1153">
          <cell r="A1153" t="str">
            <v>58.0U.40.N</v>
          </cell>
          <cell r="B1153">
            <v>58</v>
          </cell>
          <cell r="C1153" t="str">
            <v>0U</v>
          </cell>
          <cell r="D1153">
            <v>40</v>
          </cell>
          <cell r="E1153" t="str">
            <v>N</v>
          </cell>
          <cell r="F1153">
            <v>8.8200000000000001E-2</v>
          </cell>
        </row>
        <row r="1154">
          <cell r="A1154" t="str">
            <v>58.1.45.0</v>
          </cell>
          <cell r="B1154">
            <v>58</v>
          </cell>
          <cell r="C1154">
            <v>1</v>
          </cell>
          <cell r="D1154">
            <v>45</v>
          </cell>
          <cell r="E1154">
            <v>0</v>
          </cell>
          <cell r="F1154">
            <v>9.0399999999999994E-2</v>
          </cell>
        </row>
        <row r="1155">
          <cell r="A1155" t="str">
            <v>58.1.45.A</v>
          </cell>
          <cell r="B1155">
            <v>58</v>
          </cell>
          <cell r="C1155">
            <v>1</v>
          </cell>
          <cell r="D1155">
            <v>45</v>
          </cell>
          <cell r="E1155" t="str">
            <v>A</v>
          </cell>
          <cell r="F1155">
            <v>9.0399999999999994E-2</v>
          </cell>
        </row>
        <row r="1156">
          <cell r="A1156" t="str">
            <v>58.1.45.F</v>
          </cell>
          <cell r="B1156">
            <v>58</v>
          </cell>
          <cell r="C1156">
            <v>1</v>
          </cell>
          <cell r="D1156">
            <v>45</v>
          </cell>
          <cell r="E1156" t="str">
            <v>F</v>
          </cell>
          <cell r="F1156">
            <v>9.0399999999999994E-2</v>
          </cell>
        </row>
        <row r="1157">
          <cell r="A1157" t="str">
            <v>58.1.45.N</v>
          </cell>
          <cell r="B1157">
            <v>58</v>
          </cell>
          <cell r="C1157">
            <v>1</v>
          </cell>
          <cell r="D1157">
            <v>45</v>
          </cell>
          <cell r="E1157" t="str">
            <v>N</v>
          </cell>
          <cell r="F1157">
            <v>9.0399999999999994E-2</v>
          </cell>
        </row>
        <row r="1158">
          <cell r="A1158" t="str">
            <v>58.1.50.0</v>
          </cell>
          <cell r="B1158">
            <v>58</v>
          </cell>
          <cell r="C1158">
            <v>1</v>
          </cell>
          <cell r="D1158">
            <v>50</v>
          </cell>
          <cell r="E1158">
            <v>0</v>
          </cell>
          <cell r="F1158">
            <v>9.0399999999999994E-2</v>
          </cell>
        </row>
        <row r="1159">
          <cell r="A1159" t="str">
            <v>58.1.50.A</v>
          </cell>
          <cell r="B1159">
            <v>58</v>
          </cell>
          <cell r="C1159">
            <v>1</v>
          </cell>
          <cell r="D1159">
            <v>50</v>
          </cell>
          <cell r="E1159" t="str">
            <v>A</v>
          </cell>
          <cell r="F1159">
            <v>9.0399999999999994E-2</v>
          </cell>
        </row>
        <row r="1160">
          <cell r="A1160" t="str">
            <v>58.1.50.N</v>
          </cell>
          <cell r="B1160">
            <v>58</v>
          </cell>
          <cell r="C1160">
            <v>1</v>
          </cell>
          <cell r="D1160">
            <v>50</v>
          </cell>
          <cell r="E1160" t="str">
            <v>N</v>
          </cell>
          <cell r="F1160">
            <v>9.0399999999999994E-2</v>
          </cell>
        </row>
        <row r="1161">
          <cell r="A1161" t="str">
            <v>58.1.55.0</v>
          </cell>
          <cell r="B1161">
            <v>58</v>
          </cell>
          <cell r="C1161">
            <v>1</v>
          </cell>
          <cell r="D1161">
            <v>55</v>
          </cell>
          <cell r="E1161">
            <v>0</v>
          </cell>
          <cell r="F1161">
            <v>0.125</v>
          </cell>
        </row>
        <row r="1162">
          <cell r="A1162" t="str">
            <v>58.1.55.A</v>
          </cell>
          <cell r="B1162">
            <v>58</v>
          </cell>
          <cell r="C1162">
            <v>1</v>
          </cell>
          <cell r="D1162">
            <v>55</v>
          </cell>
          <cell r="E1162" t="str">
            <v>A</v>
          </cell>
          <cell r="F1162">
            <v>0.125</v>
          </cell>
        </row>
        <row r="1163">
          <cell r="A1163" t="str">
            <v>58.1.60.0</v>
          </cell>
          <cell r="B1163">
            <v>58</v>
          </cell>
          <cell r="C1163">
            <v>1</v>
          </cell>
          <cell r="D1163">
            <v>60</v>
          </cell>
          <cell r="E1163">
            <v>0</v>
          </cell>
          <cell r="F1163">
            <v>0.125</v>
          </cell>
        </row>
        <row r="1164">
          <cell r="A1164" t="str">
            <v>58.1.60.A</v>
          </cell>
          <cell r="B1164">
            <v>58</v>
          </cell>
          <cell r="C1164">
            <v>1</v>
          </cell>
          <cell r="D1164">
            <v>60</v>
          </cell>
          <cell r="E1164" t="str">
            <v>A</v>
          </cell>
          <cell r="F1164">
            <v>0.125</v>
          </cell>
        </row>
        <row r="1165">
          <cell r="A1165" t="str">
            <v>58.1.60.I</v>
          </cell>
          <cell r="B1165">
            <v>58</v>
          </cell>
          <cell r="C1165">
            <v>1</v>
          </cell>
          <cell r="D1165">
            <v>60</v>
          </cell>
          <cell r="E1165" t="str">
            <v>I</v>
          </cell>
          <cell r="F1165">
            <v>0.125</v>
          </cell>
        </row>
        <row r="1166">
          <cell r="A1166" t="str">
            <v>58.1.60.N</v>
          </cell>
          <cell r="B1166">
            <v>58</v>
          </cell>
          <cell r="C1166">
            <v>1</v>
          </cell>
          <cell r="D1166">
            <v>60</v>
          </cell>
          <cell r="E1166" t="str">
            <v>N</v>
          </cell>
          <cell r="F1166">
            <v>0.125</v>
          </cell>
        </row>
        <row r="1167">
          <cell r="A1167" t="str">
            <v>58.1.65.0</v>
          </cell>
          <cell r="B1167">
            <v>58</v>
          </cell>
          <cell r="C1167">
            <v>1</v>
          </cell>
          <cell r="D1167">
            <v>65</v>
          </cell>
          <cell r="E1167">
            <v>0</v>
          </cell>
          <cell r="F1167">
            <v>0.125</v>
          </cell>
        </row>
        <row r="1168">
          <cell r="A1168" t="str">
            <v>58.1.65.A</v>
          </cell>
          <cell r="B1168">
            <v>58</v>
          </cell>
          <cell r="C1168">
            <v>1</v>
          </cell>
          <cell r="D1168">
            <v>65</v>
          </cell>
          <cell r="E1168" t="str">
            <v>A</v>
          </cell>
          <cell r="F1168">
            <v>0.125</v>
          </cell>
        </row>
        <row r="1169">
          <cell r="A1169" t="str">
            <v>58.1.98.0</v>
          </cell>
          <cell r="B1169">
            <v>58</v>
          </cell>
          <cell r="C1169">
            <v>1</v>
          </cell>
          <cell r="D1169">
            <v>98</v>
          </cell>
          <cell r="E1169">
            <v>0</v>
          </cell>
          <cell r="F1169">
            <v>0</v>
          </cell>
        </row>
        <row r="1170">
          <cell r="A1170" t="str">
            <v>58.1.98.A</v>
          </cell>
          <cell r="B1170">
            <v>58</v>
          </cell>
          <cell r="C1170">
            <v>1</v>
          </cell>
          <cell r="D1170">
            <v>98</v>
          </cell>
          <cell r="E1170" t="str">
            <v>A</v>
          </cell>
          <cell r="F1170">
            <v>0</v>
          </cell>
        </row>
        <row r="1171">
          <cell r="A1171" t="str">
            <v>59.1.0.0</v>
          </cell>
          <cell r="B1171">
            <v>59</v>
          </cell>
          <cell r="C1171">
            <v>1</v>
          </cell>
          <cell r="D1171">
            <v>0</v>
          </cell>
          <cell r="E1171">
            <v>0</v>
          </cell>
          <cell r="F1171">
            <v>0.16669999999999999</v>
          </cell>
        </row>
        <row r="1172">
          <cell r="A1172" t="str">
            <v>59.1.0.A</v>
          </cell>
          <cell r="B1172">
            <v>59</v>
          </cell>
          <cell r="C1172">
            <v>1</v>
          </cell>
          <cell r="D1172">
            <v>0</v>
          </cell>
          <cell r="E1172" t="str">
            <v>A</v>
          </cell>
          <cell r="F1172">
            <v>0.16669999999999999</v>
          </cell>
        </row>
        <row r="1173">
          <cell r="A1173" t="str">
            <v>59.1.0.C</v>
          </cell>
          <cell r="B1173">
            <v>59</v>
          </cell>
          <cell r="C1173">
            <v>1</v>
          </cell>
          <cell r="D1173">
            <v>0</v>
          </cell>
          <cell r="E1173" t="str">
            <v>C</v>
          </cell>
          <cell r="F1173">
            <v>0.16669999999999999</v>
          </cell>
        </row>
        <row r="1174">
          <cell r="A1174" t="str">
            <v>59.1.0.N</v>
          </cell>
          <cell r="B1174">
            <v>59</v>
          </cell>
          <cell r="C1174">
            <v>1</v>
          </cell>
          <cell r="D1174">
            <v>0</v>
          </cell>
          <cell r="E1174" t="str">
            <v>N</v>
          </cell>
          <cell r="F1174">
            <v>0.16669999999999999</v>
          </cell>
        </row>
        <row r="1175">
          <cell r="A1175" t="str">
            <v>59.0B.0.N</v>
          </cell>
          <cell r="B1175">
            <v>59</v>
          </cell>
          <cell r="C1175" t="str">
            <v>0B</v>
          </cell>
          <cell r="D1175">
            <v>0</v>
          </cell>
          <cell r="E1175" t="str">
            <v>N</v>
          </cell>
          <cell r="F1175">
            <v>0.16669999999999999</v>
          </cell>
        </row>
        <row r="1176">
          <cell r="A1176" t="str">
            <v>59.0E.0.N</v>
          </cell>
          <cell r="B1176">
            <v>59</v>
          </cell>
          <cell r="C1176" t="str">
            <v>0E</v>
          </cell>
          <cell r="D1176">
            <v>0</v>
          </cell>
          <cell r="E1176" t="str">
            <v>N</v>
          </cell>
          <cell r="F1176">
            <v>0.16669999999999999</v>
          </cell>
        </row>
        <row r="1177">
          <cell r="A1177" t="str">
            <v>59.0M.0.N</v>
          </cell>
          <cell r="B1177">
            <v>59</v>
          </cell>
          <cell r="C1177" t="str">
            <v>0M</v>
          </cell>
          <cell r="D1177">
            <v>0</v>
          </cell>
          <cell r="E1177" t="str">
            <v>N</v>
          </cell>
          <cell r="F1177">
            <v>0.16669999999999999</v>
          </cell>
        </row>
        <row r="1178">
          <cell r="A1178" t="str">
            <v>59.72.0.N</v>
          </cell>
          <cell r="B1178">
            <v>59</v>
          </cell>
          <cell r="C1178">
            <v>72</v>
          </cell>
          <cell r="D1178">
            <v>0</v>
          </cell>
          <cell r="E1178" t="str">
            <v>N</v>
          </cell>
          <cell r="F1178">
            <v>0.16669999999999999</v>
          </cell>
        </row>
        <row r="1179">
          <cell r="A1179" t="str">
            <v>59.7P.0.N</v>
          </cell>
          <cell r="B1179">
            <v>59</v>
          </cell>
          <cell r="C1179" t="str">
            <v>7P</v>
          </cell>
          <cell r="D1179">
            <v>0</v>
          </cell>
          <cell r="E1179" t="str">
            <v>N</v>
          </cell>
          <cell r="F1179">
            <v>0.16669999999999999</v>
          </cell>
        </row>
        <row r="1180">
          <cell r="A1180" t="str">
            <v>59.1.1.N</v>
          </cell>
          <cell r="B1180">
            <v>59</v>
          </cell>
          <cell r="C1180">
            <v>1</v>
          </cell>
          <cell r="D1180">
            <v>1</v>
          </cell>
          <cell r="E1180" t="str">
            <v>N</v>
          </cell>
          <cell r="F1180">
            <v>0.16669999999999999</v>
          </cell>
        </row>
        <row r="1181">
          <cell r="A1181" t="str">
            <v>59.72.1.N</v>
          </cell>
          <cell r="B1181">
            <v>59</v>
          </cell>
          <cell r="C1181">
            <v>72</v>
          </cell>
          <cell r="D1181">
            <v>1</v>
          </cell>
          <cell r="E1181" t="str">
            <v>N</v>
          </cell>
          <cell r="F1181">
            <v>0.16669999999999999</v>
          </cell>
        </row>
        <row r="1182">
          <cell r="A1182" t="str">
            <v>59.1.5.A</v>
          </cell>
          <cell r="B1182">
            <v>59</v>
          </cell>
          <cell r="C1182">
            <v>1</v>
          </cell>
          <cell r="D1182">
            <v>5</v>
          </cell>
          <cell r="E1182" t="str">
            <v>A</v>
          </cell>
          <cell r="F1182">
            <v>0.16669999999999999</v>
          </cell>
        </row>
        <row r="1183">
          <cell r="A1183" t="str">
            <v>59.1.5.N</v>
          </cell>
          <cell r="B1183">
            <v>59</v>
          </cell>
          <cell r="C1183">
            <v>1</v>
          </cell>
          <cell r="D1183">
            <v>5</v>
          </cell>
          <cell r="E1183" t="str">
            <v>N</v>
          </cell>
          <cell r="F1183">
            <v>0.16669999999999999</v>
          </cell>
        </row>
        <row r="1184">
          <cell r="A1184" t="str">
            <v>59.72.5.N</v>
          </cell>
          <cell r="B1184">
            <v>59</v>
          </cell>
          <cell r="C1184">
            <v>72</v>
          </cell>
          <cell r="D1184">
            <v>5</v>
          </cell>
          <cell r="E1184" t="str">
            <v>N</v>
          </cell>
          <cell r="F1184">
            <v>0.16669999999999999</v>
          </cell>
        </row>
        <row r="1185">
          <cell r="A1185" t="str">
            <v>59.1.7.A</v>
          </cell>
          <cell r="B1185">
            <v>59</v>
          </cell>
          <cell r="C1185">
            <v>1</v>
          </cell>
          <cell r="D1185">
            <v>7</v>
          </cell>
          <cell r="E1185" t="str">
            <v>A</v>
          </cell>
          <cell r="F1185">
            <v>0.1111</v>
          </cell>
        </row>
        <row r="1186">
          <cell r="A1186" t="str">
            <v>59.1.7.N</v>
          </cell>
          <cell r="B1186">
            <v>59</v>
          </cell>
          <cell r="C1186">
            <v>1</v>
          </cell>
          <cell r="D1186">
            <v>7</v>
          </cell>
          <cell r="E1186" t="str">
            <v>N</v>
          </cell>
          <cell r="F1186">
            <v>0.1111</v>
          </cell>
        </row>
        <row r="1187">
          <cell r="A1187" t="str">
            <v>59.72.7.N</v>
          </cell>
          <cell r="B1187">
            <v>59</v>
          </cell>
          <cell r="C1187">
            <v>72</v>
          </cell>
          <cell r="D1187">
            <v>7</v>
          </cell>
          <cell r="E1187" t="str">
            <v>N</v>
          </cell>
          <cell r="F1187">
            <v>0.1111</v>
          </cell>
        </row>
        <row r="1188">
          <cell r="A1188" t="str">
            <v>59.1.10.A</v>
          </cell>
          <cell r="B1188">
            <v>59</v>
          </cell>
          <cell r="C1188">
            <v>1</v>
          </cell>
          <cell r="D1188">
            <v>10</v>
          </cell>
          <cell r="E1188" t="str">
            <v>A</v>
          </cell>
          <cell r="F1188">
            <v>0.16669999999999999</v>
          </cell>
        </row>
        <row r="1189">
          <cell r="A1189" t="str">
            <v>59.1.11.A</v>
          </cell>
          <cell r="B1189">
            <v>59</v>
          </cell>
          <cell r="C1189">
            <v>1</v>
          </cell>
          <cell r="D1189">
            <v>11</v>
          </cell>
          <cell r="E1189" t="str">
            <v>A</v>
          </cell>
          <cell r="F1189">
            <v>0.16669999999999999</v>
          </cell>
        </row>
        <row r="1190">
          <cell r="A1190" t="str">
            <v>59.1.11.N</v>
          </cell>
          <cell r="B1190">
            <v>59</v>
          </cell>
          <cell r="C1190">
            <v>1</v>
          </cell>
          <cell r="D1190">
            <v>11</v>
          </cell>
          <cell r="E1190" t="str">
            <v>N</v>
          </cell>
          <cell r="F1190">
            <v>0.16669999999999999</v>
          </cell>
        </row>
        <row r="1191">
          <cell r="A1191" t="str">
            <v>59.72.11.N</v>
          </cell>
          <cell r="B1191">
            <v>59</v>
          </cell>
          <cell r="C1191">
            <v>72</v>
          </cell>
          <cell r="D1191">
            <v>11</v>
          </cell>
          <cell r="E1191" t="str">
            <v>N</v>
          </cell>
          <cell r="F1191">
            <v>0.16669999999999999</v>
          </cell>
        </row>
        <row r="1192">
          <cell r="A1192" t="str">
            <v>59.1.12.A</v>
          </cell>
          <cell r="B1192">
            <v>59</v>
          </cell>
          <cell r="C1192">
            <v>1</v>
          </cell>
          <cell r="D1192">
            <v>12</v>
          </cell>
          <cell r="E1192" t="str">
            <v>A</v>
          </cell>
          <cell r="F1192">
            <v>0.16669999999999999</v>
          </cell>
        </row>
        <row r="1193">
          <cell r="A1193" t="str">
            <v>59.1.13.A</v>
          </cell>
          <cell r="B1193">
            <v>59</v>
          </cell>
          <cell r="C1193">
            <v>1</v>
          </cell>
          <cell r="D1193">
            <v>13</v>
          </cell>
          <cell r="E1193" t="str">
            <v>A</v>
          </cell>
          <cell r="F1193">
            <v>0.16669999999999999</v>
          </cell>
        </row>
        <row r="1194">
          <cell r="A1194" t="str">
            <v>59.1.14.A</v>
          </cell>
          <cell r="B1194">
            <v>59</v>
          </cell>
          <cell r="C1194">
            <v>1</v>
          </cell>
          <cell r="D1194">
            <v>14</v>
          </cell>
          <cell r="E1194" t="str">
            <v>A</v>
          </cell>
          <cell r="F1194">
            <v>0.16669999999999999</v>
          </cell>
        </row>
        <row r="1195">
          <cell r="A1195" t="str">
            <v>59.1.15.A</v>
          </cell>
          <cell r="B1195">
            <v>59</v>
          </cell>
          <cell r="C1195">
            <v>1</v>
          </cell>
          <cell r="D1195">
            <v>15</v>
          </cell>
          <cell r="E1195" t="str">
            <v>A</v>
          </cell>
          <cell r="F1195">
            <v>0.16669999999999999</v>
          </cell>
        </row>
        <row r="1196">
          <cell r="A1196" t="str">
            <v>59.1.16.A</v>
          </cell>
          <cell r="B1196">
            <v>59</v>
          </cell>
          <cell r="C1196">
            <v>1</v>
          </cell>
          <cell r="D1196">
            <v>16</v>
          </cell>
          <cell r="E1196" t="str">
            <v>A</v>
          </cell>
          <cell r="F1196">
            <v>0.16669999999999999</v>
          </cell>
        </row>
        <row r="1197">
          <cell r="A1197" t="str">
            <v>59.1.98.0</v>
          </cell>
          <cell r="B1197">
            <v>59</v>
          </cell>
          <cell r="C1197">
            <v>1</v>
          </cell>
          <cell r="D1197">
            <v>98</v>
          </cell>
          <cell r="E1197">
            <v>0</v>
          </cell>
          <cell r="F1197">
            <v>0</v>
          </cell>
        </row>
        <row r="1198">
          <cell r="A1198" t="str">
            <v>59.1.98.A</v>
          </cell>
          <cell r="B1198">
            <v>59</v>
          </cell>
          <cell r="C1198">
            <v>1</v>
          </cell>
          <cell r="D1198">
            <v>98</v>
          </cell>
          <cell r="E1198" t="str">
            <v>A</v>
          </cell>
          <cell r="F1198">
            <v>0</v>
          </cell>
        </row>
        <row r="1199">
          <cell r="A1199" t="str">
            <v>76.1.99.0</v>
          </cell>
          <cell r="B1199">
            <v>76</v>
          </cell>
          <cell r="C1199">
            <v>1</v>
          </cell>
          <cell r="D1199">
            <v>99</v>
          </cell>
          <cell r="E1199">
            <v>0</v>
          </cell>
          <cell r="F1199">
            <v>0</v>
          </cell>
        </row>
        <row r="1200">
          <cell r="A1200" t="str">
            <v>76.3.99.0</v>
          </cell>
          <cell r="B1200">
            <v>76</v>
          </cell>
          <cell r="C1200">
            <v>3</v>
          </cell>
          <cell r="D1200">
            <v>99</v>
          </cell>
          <cell r="E1200">
            <v>0</v>
          </cell>
          <cell r="F1200">
            <v>0</v>
          </cell>
        </row>
        <row r="1201">
          <cell r="A1201" t="str">
            <v>76.15.99.0</v>
          </cell>
          <cell r="B1201">
            <v>76</v>
          </cell>
          <cell r="C1201">
            <v>15</v>
          </cell>
          <cell r="D1201">
            <v>99</v>
          </cell>
          <cell r="E1201">
            <v>0</v>
          </cell>
          <cell r="F1201">
            <v>0</v>
          </cell>
        </row>
        <row r="1202">
          <cell r="A1202" t="str">
            <v>76.1.99.1</v>
          </cell>
          <cell r="B1202">
            <v>76</v>
          </cell>
          <cell r="C1202">
            <v>1</v>
          </cell>
          <cell r="D1202">
            <v>99</v>
          </cell>
          <cell r="E1202">
            <v>1</v>
          </cell>
          <cell r="F1202">
            <v>0</v>
          </cell>
        </row>
        <row r="1203">
          <cell r="A1203" t="str">
            <v>76.1.99.A</v>
          </cell>
          <cell r="B1203">
            <v>76</v>
          </cell>
          <cell r="C1203">
            <v>1</v>
          </cell>
          <cell r="D1203">
            <v>99</v>
          </cell>
          <cell r="E1203" t="str">
            <v>A</v>
          </cell>
          <cell r="F1203">
            <v>0</v>
          </cell>
        </row>
        <row r="1204">
          <cell r="A1204" t="str">
            <v>76.3.99.A</v>
          </cell>
          <cell r="B1204">
            <v>76</v>
          </cell>
          <cell r="C1204">
            <v>3</v>
          </cell>
          <cell r="D1204">
            <v>99</v>
          </cell>
          <cell r="E1204" t="str">
            <v>A</v>
          </cell>
          <cell r="F1204">
            <v>0</v>
          </cell>
        </row>
        <row r="1205">
          <cell r="A1205" t="str">
            <v>76.15.99.A</v>
          </cell>
          <cell r="B1205">
            <v>76</v>
          </cell>
          <cell r="C1205">
            <v>15</v>
          </cell>
          <cell r="D1205">
            <v>99</v>
          </cell>
          <cell r="E1205" t="str">
            <v>A</v>
          </cell>
          <cell r="F1205">
            <v>0</v>
          </cell>
        </row>
        <row r="1206">
          <cell r="A1206" t="str">
            <v>Lines below added after file set up</v>
          </cell>
        </row>
        <row r="1207">
          <cell r="A1207" t="str">
            <v>52.1.10.N</v>
          </cell>
          <cell r="B1207">
            <v>52</v>
          </cell>
          <cell r="C1207">
            <v>1</v>
          </cell>
          <cell r="D1207">
            <v>10</v>
          </cell>
          <cell r="E1207" t="str">
            <v>N</v>
          </cell>
          <cell r="F1207">
            <v>0.1</v>
          </cell>
        </row>
        <row r="1208">
          <cell r="A1208" t="str">
            <v>53.1.14.N</v>
          </cell>
          <cell r="B1208">
            <v>53</v>
          </cell>
          <cell r="C1208">
            <v>1</v>
          </cell>
          <cell r="D1208">
            <v>14</v>
          </cell>
          <cell r="E1208" t="str">
            <v>N</v>
          </cell>
          <cell r="F1208">
            <v>7.1400000000000005E-2</v>
          </cell>
        </row>
        <row r="1209">
          <cell r="A1209" t="str">
            <v>57.1.23.N</v>
          </cell>
          <cell r="B1209">
            <v>57</v>
          </cell>
          <cell r="C1209">
            <v>1</v>
          </cell>
          <cell r="D1209">
            <v>23</v>
          </cell>
          <cell r="E1209" t="str">
            <v>N</v>
          </cell>
          <cell r="F1209">
            <v>4.3499999999999997E-2</v>
          </cell>
        </row>
        <row r="1210">
          <cell r="A1210" t="str">
            <v>59.27.0.N</v>
          </cell>
          <cell r="B1210">
            <v>59</v>
          </cell>
          <cell r="C1210">
            <v>27</v>
          </cell>
          <cell r="D1210">
            <v>0</v>
          </cell>
          <cell r="E1210" t="str">
            <v>N</v>
          </cell>
          <cell r="F1210">
            <v>0.16669999999999999</v>
          </cell>
        </row>
        <row r="1211">
          <cell r="A1211" t="str">
            <v>3.1.10.U</v>
          </cell>
          <cell r="B1211">
            <v>3</v>
          </cell>
          <cell r="C1211">
            <v>1</v>
          </cell>
          <cell r="D1211">
            <v>10</v>
          </cell>
          <cell r="E1211" t="e">
            <v>#N/A</v>
          </cell>
          <cell r="F1211">
            <v>1.0500000000000001E-2</v>
          </cell>
        </row>
        <row r="1212">
          <cell r="A1212" t="str">
            <v>3.1.20.U</v>
          </cell>
          <cell r="B1212">
            <v>3</v>
          </cell>
          <cell r="C1212">
            <v>1</v>
          </cell>
          <cell r="D1212">
            <v>20</v>
          </cell>
          <cell r="E1212" t="e">
            <v>#N/A</v>
          </cell>
          <cell r="F1212">
            <v>1.0500000000000001E-2</v>
          </cell>
        </row>
        <row r="1213">
          <cell r="A1213" t="str">
            <v>4.1.10.U</v>
          </cell>
          <cell r="B1213">
            <v>4</v>
          </cell>
          <cell r="C1213">
            <v>1</v>
          </cell>
          <cell r="D1213">
            <v>10</v>
          </cell>
          <cell r="E1213" t="e">
            <v>#N/A</v>
          </cell>
          <cell r="F1213">
            <v>0.02</v>
          </cell>
        </row>
        <row r="1214">
          <cell r="A1214" t="str">
            <v>5.1.10.U</v>
          </cell>
          <cell r="B1214">
            <v>5</v>
          </cell>
          <cell r="C1214">
            <v>1</v>
          </cell>
          <cell r="D1214">
            <v>10</v>
          </cell>
          <cell r="E1214" t="e">
            <v>#N/A</v>
          </cell>
          <cell r="F1214">
            <v>1.0500000000000001E-2</v>
          </cell>
        </row>
        <row r="1215">
          <cell r="A1215" t="str">
            <v>6.1.0.U</v>
          </cell>
          <cell r="B1215">
            <v>6</v>
          </cell>
          <cell r="C1215">
            <v>1</v>
          </cell>
          <cell r="D1215">
            <v>0</v>
          </cell>
          <cell r="E1215" t="e">
            <v>#N/A</v>
          </cell>
          <cell r="F1215">
            <v>1.2500000000000001E-2</v>
          </cell>
        </row>
        <row r="1216">
          <cell r="A1216" t="str">
            <v>8.1.10.U</v>
          </cell>
          <cell r="B1216">
            <v>8</v>
          </cell>
          <cell r="C1216">
            <v>1</v>
          </cell>
          <cell r="D1216">
            <v>10</v>
          </cell>
          <cell r="E1216" t="e">
            <v>#N/A</v>
          </cell>
          <cell r="F1216">
            <v>5.4899999999999997E-2</v>
          </cell>
        </row>
        <row r="1217">
          <cell r="A1217" t="str">
            <v>8.1.11.U</v>
          </cell>
          <cell r="B1217">
            <v>8</v>
          </cell>
          <cell r="C1217">
            <v>1</v>
          </cell>
          <cell r="D1217">
            <v>11</v>
          </cell>
          <cell r="E1217" t="e">
            <v>#N/A</v>
          </cell>
          <cell r="F1217">
            <v>3.7699999999999997E-2</v>
          </cell>
        </row>
        <row r="1218">
          <cell r="A1218" t="str">
            <v>8.1.20.U</v>
          </cell>
          <cell r="B1218">
            <v>8</v>
          </cell>
          <cell r="C1218">
            <v>1</v>
          </cell>
          <cell r="D1218">
            <v>20</v>
          </cell>
          <cell r="E1218" t="e">
            <v>#N/A</v>
          </cell>
          <cell r="F1218">
            <v>4.4699999999999997E-2</v>
          </cell>
        </row>
        <row r="1219">
          <cell r="A1219" t="str">
            <v>8.1.52.T</v>
          </cell>
          <cell r="B1219">
            <v>8</v>
          </cell>
          <cell r="C1219">
            <v>1</v>
          </cell>
          <cell r="D1219">
            <v>52</v>
          </cell>
          <cell r="E1219" t="str">
            <v>T</v>
          </cell>
          <cell r="F1219">
            <v>6.3500000000000001E-2</v>
          </cell>
        </row>
        <row r="1220">
          <cell r="A1220" t="str">
            <v>9.1.10.U</v>
          </cell>
          <cell r="B1220">
            <v>9</v>
          </cell>
          <cell r="C1220">
            <v>1</v>
          </cell>
          <cell r="D1220">
            <v>10</v>
          </cell>
          <cell r="E1220" t="e">
            <v>#N/A</v>
          </cell>
          <cell r="F1220">
            <v>3.3000000000000002E-2</v>
          </cell>
        </row>
        <row r="1221">
          <cell r="A1221" t="str">
            <v>9.1.20.U</v>
          </cell>
          <cell r="B1221">
            <v>9</v>
          </cell>
          <cell r="C1221">
            <v>1</v>
          </cell>
          <cell r="D1221">
            <v>20</v>
          </cell>
          <cell r="E1221" t="e">
            <v>#N/A</v>
          </cell>
          <cell r="F1221">
            <v>2.6700000000000002E-2</v>
          </cell>
        </row>
        <row r="1222">
          <cell r="A1222" t="str">
            <v>11.1.10.U</v>
          </cell>
          <cell r="B1222">
            <v>11</v>
          </cell>
          <cell r="C1222">
            <v>1</v>
          </cell>
          <cell r="D1222">
            <v>10</v>
          </cell>
          <cell r="E1222" t="e">
            <v>#N/A</v>
          </cell>
          <cell r="F1222">
            <v>0.04</v>
          </cell>
        </row>
        <row r="1223">
          <cell r="A1223" t="str">
            <v>11.1.20.U</v>
          </cell>
          <cell r="B1223">
            <v>11</v>
          </cell>
          <cell r="C1223">
            <v>1</v>
          </cell>
          <cell r="D1223">
            <v>20</v>
          </cell>
          <cell r="E1223" t="e">
            <v>#N/A</v>
          </cell>
          <cell r="F1223">
            <v>3.5700000000000003E-2</v>
          </cell>
        </row>
        <row r="1224">
          <cell r="A1224" t="str">
            <v>13.1.0.U</v>
          </cell>
          <cell r="B1224">
            <v>13</v>
          </cell>
          <cell r="C1224">
            <v>1</v>
          </cell>
          <cell r="D1224">
            <v>0</v>
          </cell>
          <cell r="E1224" t="e">
            <v>#N/A</v>
          </cell>
          <cell r="F1224">
            <v>1.3299999999999999E-2</v>
          </cell>
        </row>
        <row r="1225">
          <cell r="A1225" t="str">
            <v>16.1.1X.U</v>
          </cell>
          <cell r="B1225">
            <v>16</v>
          </cell>
          <cell r="C1225">
            <v>1</v>
          </cell>
          <cell r="D1225" t="str">
            <v>1X</v>
          </cell>
          <cell r="E1225" t="e">
            <v>#N/A</v>
          </cell>
          <cell r="F1225">
            <v>2.63E-2</v>
          </cell>
        </row>
        <row r="1226">
          <cell r="A1226" t="str">
            <v>16.1.5X.T</v>
          </cell>
          <cell r="B1226">
            <v>16</v>
          </cell>
          <cell r="C1226">
            <v>1</v>
          </cell>
          <cell r="D1226" t="str">
            <v>5X</v>
          </cell>
          <cell r="E1226" t="str">
            <v>T</v>
          </cell>
          <cell r="F1226">
            <v>6.3500000000000001E-2</v>
          </cell>
        </row>
        <row r="1227">
          <cell r="A1227" t="str">
            <v>17.1.1X.U</v>
          </cell>
          <cell r="B1227">
            <v>17</v>
          </cell>
          <cell r="C1227">
            <v>1</v>
          </cell>
          <cell r="D1227" t="str">
            <v>1X</v>
          </cell>
          <cell r="E1227" t="e">
            <v>#N/A</v>
          </cell>
          <cell r="F1227">
            <v>3.6999999999999998E-2</v>
          </cell>
        </row>
        <row r="1228">
          <cell r="A1228" t="str">
            <v>17.1.5X.T</v>
          </cell>
          <cell r="B1228">
            <v>17</v>
          </cell>
          <cell r="C1228">
            <v>1</v>
          </cell>
          <cell r="D1228" t="str">
            <v>5X</v>
          </cell>
          <cell r="E1228" t="str">
            <v>T</v>
          </cell>
          <cell r="F1228">
            <v>6.6400000000000001E-2</v>
          </cell>
        </row>
        <row r="1229">
          <cell r="A1229" t="str">
            <v>18.1.0.U</v>
          </cell>
          <cell r="B1229">
            <v>18</v>
          </cell>
          <cell r="C1229">
            <v>1</v>
          </cell>
          <cell r="D1229">
            <v>0</v>
          </cell>
          <cell r="E1229" t="e">
            <v>#N/A</v>
          </cell>
          <cell r="F1229">
            <v>2.5000000000000001E-2</v>
          </cell>
        </row>
        <row r="1230">
          <cell r="A1230" t="str">
            <v>19.1.0.U</v>
          </cell>
          <cell r="B1230">
            <v>19</v>
          </cell>
          <cell r="C1230">
            <v>1</v>
          </cell>
          <cell r="D1230">
            <v>0</v>
          </cell>
          <cell r="E1230" t="e">
            <v>#N/A</v>
          </cell>
          <cell r="F1230">
            <v>3.3300000000000003E-2</v>
          </cell>
        </row>
        <row r="1231">
          <cell r="A1231" t="str">
            <v>19.1.52.T</v>
          </cell>
          <cell r="B1231">
            <v>19</v>
          </cell>
          <cell r="C1231">
            <v>1</v>
          </cell>
          <cell r="D1231">
            <v>52</v>
          </cell>
          <cell r="E1231" t="str">
            <v>T</v>
          </cell>
          <cell r="F1231">
            <v>6.9000000000000006E-2</v>
          </cell>
        </row>
        <row r="1232">
          <cell r="A1232" t="str">
            <v>20.1.1X.U</v>
          </cell>
          <cell r="B1232">
            <v>20</v>
          </cell>
          <cell r="C1232">
            <v>1</v>
          </cell>
          <cell r="D1232" t="str">
            <v>1X</v>
          </cell>
          <cell r="E1232" t="e">
            <v>#N/A</v>
          </cell>
          <cell r="F1232">
            <v>2.0400000000000001E-2</v>
          </cell>
        </row>
        <row r="1233">
          <cell r="A1233" t="str">
            <v>25.1.1X.U</v>
          </cell>
          <cell r="B1233">
            <v>25</v>
          </cell>
          <cell r="C1233">
            <v>1</v>
          </cell>
          <cell r="D1233" t="str">
            <v>1X</v>
          </cell>
          <cell r="E1233" t="e">
            <v>#N/A</v>
          </cell>
          <cell r="F1233">
            <v>2.86E-2</v>
          </cell>
        </row>
        <row r="1234">
          <cell r="A1234" t="str">
            <v>26.1.1X.U</v>
          </cell>
          <cell r="B1234">
            <v>26</v>
          </cell>
          <cell r="C1234">
            <v>1</v>
          </cell>
          <cell r="D1234" t="str">
            <v>1X</v>
          </cell>
          <cell r="E1234" t="e">
            <v>#N/A</v>
          </cell>
          <cell r="F1234">
            <v>4.3499999999999997E-2</v>
          </cell>
        </row>
        <row r="1235">
          <cell r="A1235" t="str">
            <v>26.1.3X.U</v>
          </cell>
          <cell r="B1235">
            <v>26</v>
          </cell>
          <cell r="C1235">
            <v>1</v>
          </cell>
          <cell r="D1235" t="str">
            <v>3X</v>
          </cell>
          <cell r="E1235" t="e">
            <v>#N/A</v>
          </cell>
          <cell r="F1235">
            <v>7.6899999999999996E-2</v>
          </cell>
        </row>
        <row r="1236">
          <cell r="A1236" t="str">
            <v>27.1.1X.U</v>
          </cell>
          <cell r="B1236">
            <v>27</v>
          </cell>
          <cell r="C1236">
            <v>1</v>
          </cell>
          <cell r="D1236" t="str">
            <v>1X</v>
          </cell>
          <cell r="E1236" t="e">
            <v>#N/A</v>
          </cell>
          <cell r="F1236">
            <v>2.9399999999999999E-2</v>
          </cell>
        </row>
        <row r="1237">
          <cell r="A1237" t="str">
            <v>29.1.52.T</v>
          </cell>
          <cell r="B1237">
            <v>29</v>
          </cell>
          <cell r="C1237">
            <v>1</v>
          </cell>
          <cell r="D1237">
            <v>52</v>
          </cell>
          <cell r="E1237" t="str">
            <v>T</v>
          </cell>
          <cell r="F1237">
            <v>6.6799999999999998E-2</v>
          </cell>
        </row>
        <row r="1238">
          <cell r="A1238" t="str">
            <v>31.1.0.U</v>
          </cell>
          <cell r="B1238">
            <v>31</v>
          </cell>
          <cell r="C1238">
            <v>1</v>
          </cell>
          <cell r="D1238">
            <v>0</v>
          </cell>
          <cell r="E1238" t="e">
            <v>#N/A</v>
          </cell>
          <cell r="F1238">
            <v>2.3300000000000001E-2</v>
          </cell>
        </row>
        <row r="1239">
          <cell r="A1239" t="str">
            <v>35.1.0.U</v>
          </cell>
          <cell r="B1239">
            <v>35</v>
          </cell>
          <cell r="C1239">
            <v>1</v>
          </cell>
          <cell r="D1239">
            <v>0</v>
          </cell>
          <cell r="E1239" t="e">
            <v>#N/A</v>
          </cell>
          <cell r="F1239">
            <v>2.86E-2</v>
          </cell>
        </row>
        <row r="1240">
          <cell r="A1240" t="str">
            <v>37.1.0.U</v>
          </cell>
          <cell r="B1240">
            <v>37</v>
          </cell>
          <cell r="C1240">
            <v>1</v>
          </cell>
          <cell r="D1240">
            <v>0</v>
          </cell>
          <cell r="E1240" t="e">
            <v>#N/A</v>
          </cell>
          <cell r="F1240">
            <v>6.25E-2</v>
          </cell>
        </row>
        <row r="1241">
          <cell r="A1241" t="str">
            <v>39.1.10.U</v>
          </cell>
          <cell r="B1241">
            <v>39</v>
          </cell>
          <cell r="C1241">
            <v>1</v>
          </cell>
          <cell r="D1241">
            <v>10</v>
          </cell>
          <cell r="E1241" t="e">
            <v>#N/A</v>
          </cell>
          <cell r="F1241">
            <v>1.9599999999999999E-2</v>
          </cell>
        </row>
        <row r="1242">
          <cell r="A1242" t="str">
            <v>39.1.20.U</v>
          </cell>
          <cell r="B1242">
            <v>39</v>
          </cell>
          <cell r="C1242">
            <v>1</v>
          </cell>
          <cell r="D1242">
            <v>20</v>
          </cell>
          <cell r="E1242" t="e">
            <v>#N/A</v>
          </cell>
          <cell r="F1242">
            <v>1.9599999999999999E-2</v>
          </cell>
        </row>
        <row r="1243">
          <cell r="A1243" t="str">
            <v>52.1.40.N</v>
          </cell>
          <cell r="B1243">
            <v>52</v>
          </cell>
          <cell r="C1243">
            <v>1</v>
          </cell>
          <cell r="D1243">
            <v>40</v>
          </cell>
          <cell r="E1243" t="str">
            <v>N</v>
          </cell>
          <cell r="F1243">
            <v>0.2</v>
          </cell>
        </row>
        <row r="1244">
          <cell r="A1244" t="str">
            <v>57.1.52.T</v>
          </cell>
          <cell r="B1244">
            <v>57</v>
          </cell>
          <cell r="C1244">
            <v>1</v>
          </cell>
          <cell r="D1244">
            <v>52</v>
          </cell>
          <cell r="E1244" t="str">
            <v>T</v>
          </cell>
          <cell r="F1244">
            <v>0.12909999999999999</v>
          </cell>
        </row>
        <row r="1245">
          <cell r="A1245" t="str">
            <v>59.1.5.U</v>
          </cell>
          <cell r="B1245">
            <v>59</v>
          </cell>
          <cell r="C1245">
            <v>1</v>
          </cell>
          <cell r="D1245">
            <v>5</v>
          </cell>
          <cell r="E1245" t="e">
            <v>#N/A</v>
          </cell>
          <cell r="F1245">
            <v>0.16669999999999999</v>
          </cell>
        </row>
        <row r="1246">
          <cell r="A1246" t="str">
            <v>25.1.2X.Q</v>
          </cell>
          <cell r="B1246">
            <v>25</v>
          </cell>
          <cell r="C1246">
            <v>1</v>
          </cell>
          <cell r="D1246" t="str">
            <v>2X</v>
          </cell>
          <cell r="E1246" t="str">
            <v>Q</v>
          </cell>
          <cell r="F1246">
            <v>4.5499999999999999E-2</v>
          </cell>
        </row>
        <row r="1247">
          <cell r="A1247" t="str">
            <v>37.1.0.Q</v>
          </cell>
          <cell r="B1247">
            <v>37</v>
          </cell>
          <cell r="C1247">
            <v>1</v>
          </cell>
          <cell r="D1247">
            <v>0</v>
          </cell>
          <cell r="E1247" t="str">
            <v>Q</v>
          </cell>
          <cell r="F1247">
            <v>6.25E-2</v>
          </cell>
        </row>
        <row r="1248">
          <cell r="A1248" t="str">
            <v>57.7P.50.N</v>
          </cell>
          <cell r="B1248">
            <v>57</v>
          </cell>
          <cell r="C1248" t="str">
            <v>7P</v>
          </cell>
          <cell r="D1248">
            <v>50</v>
          </cell>
          <cell r="E1248" t="str">
            <v>N</v>
          </cell>
          <cell r="F1248">
            <v>2.5100000000000001E-2</v>
          </cell>
        </row>
        <row r="1249">
          <cell r="A1249" t="str">
            <v>...</v>
          </cell>
        </row>
        <row r="1250">
          <cell r="A1250"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bea.gov/scb/account_articles/national/wlth2594/tableC.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epa.gov/sites/production/files/2018-03/documents/emission-factors_mar_2018_0.pdf" TargetMode="External"/><Relationship Id="rId7" Type="http://schemas.openxmlformats.org/officeDocument/2006/relationships/printerSettings" Target="../printerSettings/printerSettings5.bin"/><Relationship Id="rId2" Type="http://schemas.openxmlformats.org/officeDocument/2006/relationships/hyperlink" Target="http://www.apta.com/gap/fedreg/Documents/NS-SS_Final_PolicyGuidance_August_2013.pdf" TargetMode="External"/><Relationship Id="rId1" Type="http://schemas.openxmlformats.org/officeDocument/2006/relationships/hyperlink" Target="http://www.apta.com/gap/fedreg/Documents/NS-SS_Final_PolicyGuidance_August_2013.pdf" TargetMode="External"/><Relationship Id="rId6" Type="http://schemas.openxmlformats.org/officeDocument/2006/relationships/hyperlink" Target="https://ops.fhwa.dot.gov/freight/policy/rpt_congress/truck_sw_laws/app_a.htm" TargetMode="External"/><Relationship Id="rId5" Type="http://schemas.openxmlformats.org/officeDocument/2006/relationships/hyperlink" Target="https://www.metric-conversions.org/weight/grams-to-metric-tons.htm" TargetMode="External"/><Relationship Id="rId4" Type="http://schemas.openxmlformats.org/officeDocument/2006/relationships/hyperlink" Target="https://www.eia.gov/opendata/qb.php?category=711246&amp;sdid=TOTAL.TRFRRUS.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zoomScale="90" zoomScaleNormal="90" workbookViewId="0">
      <pane xSplit="1" topLeftCell="B1" activePane="topRight" state="frozen"/>
      <selection activeCell="A7" sqref="A7"/>
      <selection pane="topRight"/>
    </sheetView>
  </sheetViews>
  <sheetFormatPr defaultRowHeight="15" x14ac:dyDescent="0.25"/>
  <cols>
    <col min="1" max="1" width="70.5703125" style="22" customWidth="1"/>
    <col min="2" max="2" width="28.42578125" style="1" customWidth="1"/>
  </cols>
  <sheetData>
    <row r="1" spans="1:3" ht="15" customHeight="1" x14ac:dyDescent="0.25">
      <c r="A1" s="23"/>
      <c r="B1" s="247" t="s">
        <v>254</v>
      </c>
    </row>
    <row r="2" spans="1:3" ht="15" customHeight="1" x14ac:dyDescent="0.25">
      <c r="A2" s="23" t="s">
        <v>253</v>
      </c>
      <c r="B2" s="188"/>
    </row>
    <row r="3" spans="1:3" ht="29.25" customHeight="1" x14ac:dyDescent="0.25">
      <c r="A3" s="24"/>
      <c r="B3" s="187" t="s">
        <v>333</v>
      </c>
    </row>
    <row r="4" spans="1:3" ht="15" customHeight="1" x14ac:dyDescent="0.25">
      <c r="A4" s="24"/>
      <c r="B4" s="238" t="s">
        <v>119</v>
      </c>
    </row>
    <row r="5" spans="1:3" x14ac:dyDescent="0.25">
      <c r="A5" s="25"/>
      <c r="B5" s="15" t="s">
        <v>7</v>
      </c>
    </row>
    <row r="6" spans="1:3" x14ac:dyDescent="0.25">
      <c r="A6" s="407" t="s">
        <v>8</v>
      </c>
      <c r="B6" s="407"/>
    </row>
    <row r="7" spans="1:3" x14ac:dyDescent="0.25">
      <c r="A7" s="27" t="s">
        <v>238</v>
      </c>
      <c r="B7" s="113">
        <f>'8-Capital Costs'!D13/10^6</f>
        <v>21.532843137435467</v>
      </c>
    </row>
    <row r="8" spans="1:3" x14ac:dyDescent="0.25">
      <c r="A8" s="24"/>
      <c r="B8" s="52"/>
      <c r="C8" s="54"/>
    </row>
    <row r="9" spans="1:3" x14ac:dyDescent="0.25">
      <c r="A9" s="407" t="s">
        <v>300</v>
      </c>
      <c r="B9" s="407"/>
      <c r="C9" s="54"/>
    </row>
    <row r="10" spans="1:3" s="1" customFormat="1" x14ac:dyDescent="0.25">
      <c r="A10" s="281" t="s">
        <v>301</v>
      </c>
      <c r="B10" s="283">
        <f>SUM(B11:B14)</f>
        <v>14.110456835201084</v>
      </c>
      <c r="C10" s="54"/>
    </row>
    <row r="11" spans="1:3" s="1" customFormat="1" x14ac:dyDescent="0.25">
      <c r="A11" s="153" t="s">
        <v>492</v>
      </c>
      <c r="B11" s="114">
        <f>-('9-O&amp;MCosts'!F27/10^6)</f>
        <v>-3.4379296208661345</v>
      </c>
      <c r="C11" s="54"/>
    </row>
    <row r="12" spans="1:3" s="1" customFormat="1" x14ac:dyDescent="0.25">
      <c r="A12" s="64" t="s">
        <v>342</v>
      </c>
      <c r="B12" s="112">
        <f>'16-Reduced Pavement Cost'!E29/10^6</f>
        <v>10.936293703665946</v>
      </c>
      <c r="C12" s="54"/>
    </row>
    <row r="13" spans="1:3" s="1" customFormat="1" x14ac:dyDescent="0.25">
      <c r="A13" s="119" t="s">
        <v>304</v>
      </c>
      <c r="B13" s="120">
        <f>'17-Red Emissions'!Z39/10^6</f>
        <v>4.2540196454517893</v>
      </c>
      <c r="C13" s="54"/>
    </row>
    <row r="14" spans="1:3" s="1" customFormat="1" x14ac:dyDescent="0.25">
      <c r="A14" s="64" t="s">
        <v>302</v>
      </c>
      <c r="B14" s="112">
        <f>'18-Residual'!C21</f>
        <v>2.358073106949484</v>
      </c>
      <c r="C14" s="54"/>
    </row>
    <row r="15" spans="1:3" s="1" customFormat="1" x14ac:dyDescent="0.25">
      <c r="A15" s="27"/>
      <c r="B15" s="113"/>
      <c r="C15" s="54"/>
    </row>
    <row r="16" spans="1:3" s="4" customFormat="1" x14ac:dyDescent="0.25">
      <c r="A16" s="76" t="s">
        <v>331</v>
      </c>
      <c r="B16" s="282">
        <f>SUM(B17:B20)</f>
        <v>116.65362987676566</v>
      </c>
      <c r="C16" s="78"/>
    </row>
    <row r="17" spans="1:3" s="4" customFormat="1" x14ac:dyDescent="0.25">
      <c r="A17" s="26" t="s">
        <v>303</v>
      </c>
      <c r="B17" s="114">
        <f>'12-Truck Op Cost Savings'!D33/10^6</f>
        <v>69.495401126595169</v>
      </c>
      <c r="C17" s="78"/>
    </row>
    <row r="18" spans="1:3" s="4" customFormat="1" x14ac:dyDescent="0.25">
      <c r="A18" s="26" t="s">
        <v>306</v>
      </c>
      <c r="B18" s="114">
        <f>'13-Vessel Op Cost Savings'!D30/10^6</f>
        <v>15.197254021624394</v>
      </c>
      <c r="C18" s="78"/>
    </row>
    <row r="19" spans="1:3" s="1" customFormat="1" x14ac:dyDescent="0.25">
      <c r="A19" s="100" t="s">
        <v>332</v>
      </c>
      <c r="B19" s="115">
        <f>'14-Safety'!K33/10^6</f>
        <v>9.6631475859769509</v>
      </c>
      <c r="C19" s="19"/>
    </row>
    <row r="20" spans="1:3" s="1" customFormat="1" x14ac:dyDescent="0.25">
      <c r="A20" s="100" t="s">
        <v>341</v>
      </c>
      <c r="B20" s="115">
        <f>'15-Reduced Congestion'!E29/10^6</f>
        <v>22.297827142569151</v>
      </c>
      <c r="C20" s="19"/>
    </row>
    <row r="21" spans="1:3" x14ac:dyDescent="0.25">
      <c r="A21" s="100"/>
      <c r="B21" s="286"/>
      <c r="C21" s="54"/>
    </row>
    <row r="22" spans="1:3" x14ac:dyDescent="0.25">
      <c r="A22" s="27" t="s">
        <v>118</v>
      </c>
      <c r="B22" s="113">
        <f>B10+B16</f>
        <v>130.76408671196674</v>
      </c>
      <c r="C22" s="54"/>
    </row>
    <row r="23" spans="1:3" x14ac:dyDescent="0.25">
      <c r="A23" s="24"/>
      <c r="B23" s="14"/>
      <c r="C23" s="54"/>
    </row>
    <row r="24" spans="1:3" x14ac:dyDescent="0.25">
      <c r="A24" s="28" t="s">
        <v>10</v>
      </c>
      <c r="B24" s="42">
        <f>B22/B7</f>
        <v>6.0727738495725916</v>
      </c>
      <c r="C24" s="54"/>
    </row>
    <row r="25" spans="1:3" s="1" customFormat="1" x14ac:dyDescent="0.25">
      <c r="A25" s="29" t="s">
        <v>117</v>
      </c>
      <c r="B25" s="111">
        <f>B22-B7</f>
        <v>109.23124357453128</v>
      </c>
    </row>
    <row r="27" spans="1:3" x14ac:dyDescent="0.25">
      <c r="B27" s="5"/>
    </row>
    <row r="28" spans="1:3" s="20" customFormat="1" x14ac:dyDescent="0.25">
      <c r="A28" s="30"/>
    </row>
  </sheetData>
  <mergeCells count="2">
    <mergeCell ref="A6:B6"/>
    <mergeCell ref="A9:B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2"/>
  <sheetViews>
    <sheetView zoomScale="90" zoomScaleNormal="90" workbookViewId="0">
      <selection activeCell="A5" sqref="A5:C5"/>
    </sheetView>
  </sheetViews>
  <sheetFormatPr defaultColWidth="9.140625" defaultRowHeight="15" x14ac:dyDescent="0.25"/>
  <cols>
    <col min="1" max="1" width="18.85546875" style="4" customWidth="1"/>
    <col min="2" max="2" width="9.140625" style="1" customWidth="1"/>
    <col min="3" max="5" width="12.28515625" style="1" customWidth="1"/>
    <col min="6" max="13" width="15.7109375" style="4" customWidth="1"/>
    <col min="14" max="14" width="14.42578125" style="4" customWidth="1"/>
    <col min="15" max="20" width="9.140625" style="4"/>
    <col min="21" max="21" width="18.5703125" style="4" customWidth="1"/>
    <col min="22" max="16384" width="9.140625" style="4"/>
  </cols>
  <sheetData>
    <row r="2" spans="1:21" x14ac:dyDescent="0.25">
      <c r="A2" s="442" t="s">
        <v>369</v>
      </c>
      <c r="B2" s="442"/>
      <c r="C2" s="442"/>
      <c r="D2" s="261">
        <f>'7-Inputs'!B39</f>
        <v>1388571.4285714286</v>
      </c>
    </row>
    <row r="3" spans="1:21" ht="14.45" customHeight="1" x14ac:dyDescent="0.25">
      <c r="A3" s="443" t="s">
        <v>370</v>
      </c>
      <c r="B3" s="444"/>
      <c r="C3" s="445"/>
      <c r="D3" s="301">
        <f>'7-Inputs'!B42</f>
        <v>0.75</v>
      </c>
    </row>
    <row r="4" spans="1:21" ht="14.45" customHeight="1" x14ac:dyDescent="0.25">
      <c r="A4" s="446" t="s">
        <v>371</v>
      </c>
      <c r="B4" s="447"/>
      <c r="C4" s="448"/>
      <c r="D4" s="301">
        <f>'7-Inputs'!B43</f>
        <v>0.05</v>
      </c>
      <c r="E4" s="55"/>
    </row>
    <row r="5" spans="1:21" s="21" customFormat="1" ht="14.45" customHeight="1" x14ac:dyDescent="0.25">
      <c r="A5" s="442" t="s">
        <v>268</v>
      </c>
      <c r="B5" s="442"/>
      <c r="C5" s="442"/>
      <c r="D5" s="261">
        <f>'7-Inputs'!B45</f>
        <v>20</v>
      </c>
      <c r="E5" s="55"/>
    </row>
    <row r="6" spans="1:21" ht="14.45" customHeight="1" x14ac:dyDescent="0.25">
      <c r="A6" s="446"/>
      <c r="B6" s="447"/>
      <c r="C6" s="448"/>
      <c r="D6" s="259"/>
      <c r="E6" s="55"/>
    </row>
    <row r="7" spans="1:21" ht="14.45" customHeight="1" x14ac:dyDescent="0.25">
      <c r="A7" s="442"/>
      <c r="B7" s="442"/>
      <c r="C7" s="442"/>
      <c r="D7" s="259"/>
      <c r="E7" s="55"/>
    </row>
    <row r="8" spans="1:21" s="21" customFormat="1" ht="14.45" customHeight="1" x14ac:dyDescent="0.25">
      <c r="E8" s="55"/>
    </row>
    <row r="10" spans="1:21" s="21" customFormat="1" ht="14.45" customHeight="1" thickBot="1" x14ac:dyDescent="0.3">
      <c r="B10" s="19"/>
      <c r="C10" s="19"/>
      <c r="D10" s="19"/>
      <c r="E10" s="19"/>
      <c r="F10" s="108"/>
      <c r="G10" s="108"/>
    </row>
    <row r="11" spans="1:21" ht="63.6" customHeight="1" thickBot="1" x14ac:dyDescent="0.3">
      <c r="A11" s="262" t="s">
        <v>125</v>
      </c>
      <c r="B11" s="263" t="s">
        <v>1</v>
      </c>
      <c r="C11" s="265" t="s">
        <v>264</v>
      </c>
      <c r="D11" s="110" t="s">
        <v>365</v>
      </c>
      <c r="E11" s="49"/>
      <c r="F11" s="49"/>
      <c r="G11" s="49"/>
      <c r="H11" s="49"/>
      <c r="I11" s="49"/>
      <c r="J11" s="49"/>
      <c r="K11" s="49"/>
      <c r="L11" s="49"/>
      <c r="M11" s="38"/>
      <c r="N11" s="38"/>
      <c r="O11" s="21"/>
      <c r="P11" s="21"/>
      <c r="U11" s="246"/>
    </row>
    <row r="12" spans="1:21" x14ac:dyDescent="0.25">
      <c r="A12" s="103">
        <v>1</v>
      </c>
      <c r="B12" s="103">
        <f>'7-Inputs'!B8</f>
        <v>2022</v>
      </c>
      <c r="C12" s="266">
        <f>$D$2*D3</f>
        <v>1041428.5714285715</v>
      </c>
      <c r="D12" s="141">
        <f t="shared" ref="D12:D31" si="0">C12/$D$5</f>
        <v>52071.428571428572</v>
      </c>
      <c r="E12" s="245"/>
      <c r="F12" s="245"/>
      <c r="G12" s="245"/>
      <c r="H12" s="245"/>
      <c r="I12" s="245"/>
      <c r="J12" s="245"/>
      <c r="K12" s="245"/>
      <c r="L12" s="245"/>
      <c r="M12" s="245"/>
      <c r="N12" s="245"/>
      <c r="O12" s="21"/>
      <c r="P12" s="21"/>
    </row>
    <row r="13" spans="1:21" x14ac:dyDescent="0.25">
      <c r="A13" s="8">
        <v>2</v>
      </c>
      <c r="B13" s="8">
        <f>B12+1</f>
        <v>2023</v>
      </c>
      <c r="C13" s="185">
        <f>MIN(C12*(1+$D$4), $D$2)</f>
        <v>1093500</v>
      </c>
      <c r="D13" s="48">
        <f t="shared" si="0"/>
        <v>54675</v>
      </c>
      <c r="E13" s="245"/>
      <c r="F13" s="245"/>
      <c r="G13" s="245"/>
      <c r="H13" s="245"/>
      <c r="I13" s="245"/>
      <c r="J13" s="245"/>
      <c r="K13" s="245"/>
      <c r="L13" s="245"/>
      <c r="M13" s="245"/>
      <c r="N13" s="245"/>
      <c r="O13" s="21"/>
      <c r="P13" s="21"/>
    </row>
    <row r="14" spans="1:21" x14ac:dyDescent="0.25">
      <c r="A14" s="8">
        <f t="shared" ref="A14:B27" si="1">A13+1</f>
        <v>3</v>
      </c>
      <c r="B14" s="8">
        <f t="shared" si="1"/>
        <v>2024</v>
      </c>
      <c r="C14" s="185">
        <f t="shared" ref="C14:C31" si="2">MIN(C13*(1+$D$4), $D$2)</f>
        <v>1148175</v>
      </c>
      <c r="D14" s="48">
        <f t="shared" si="0"/>
        <v>57408.75</v>
      </c>
      <c r="E14" s="245"/>
      <c r="F14" s="245"/>
      <c r="G14" s="245"/>
      <c r="H14" s="245"/>
      <c r="I14" s="245"/>
      <c r="J14" s="245"/>
      <c r="K14" s="245"/>
      <c r="L14" s="245"/>
      <c r="M14" s="245"/>
      <c r="N14" s="245"/>
      <c r="O14" s="21"/>
      <c r="P14" s="21"/>
    </row>
    <row r="15" spans="1:21" x14ac:dyDescent="0.25">
      <c r="A15" s="8">
        <f t="shared" si="1"/>
        <v>4</v>
      </c>
      <c r="B15" s="8">
        <f t="shared" si="1"/>
        <v>2025</v>
      </c>
      <c r="C15" s="185">
        <f t="shared" si="2"/>
        <v>1205583.75</v>
      </c>
      <c r="D15" s="48">
        <f t="shared" si="0"/>
        <v>60279.1875</v>
      </c>
      <c r="E15" s="245"/>
      <c r="F15" s="245"/>
      <c r="G15" s="245"/>
      <c r="H15" s="245"/>
      <c r="I15" s="245"/>
      <c r="J15" s="245"/>
      <c r="K15" s="245"/>
      <c r="L15" s="245"/>
      <c r="M15" s="245"/>
      <c r="N15" s="245"/>
      <c r="O15" s="21"/>
      <c r="P15" s="21"/>
    </row>
    <row r="16" spans="1:21" x14ac:dyDescent="0.25">
      <c r="A16" s="8">
        <f t="shared" si="1"/>
        <v>5</v>
      </c>
      <c r="B16" s="8">
        <f t="shared" si="1"/>
        <v>2026</v>
      </c>
      <c r="C16" s="185">
        <f t="shared" si="2"/>
        <v>1265862.9375</v>
      </c>
      <c r="D16" s="48">
        <f t="shared" si="0"/>
        <v>63293.146874999999</v>
      </c>
      <c r="E16" s="245"/>
      <c r="F16" s="245"/>
      <c r="G16" s="245"/>
      <c r="H16" s="245"/>
      <c r="I16" s="245"/>
      <c r="J16" s="245"/>
      <c r="K16" s="245"/>
      <c r="L16" s="245"/>
      <c r="M16" s="245"/>
      <c r="N16" s="245"/>
      <c r="O16" s="21"/>
      <c r="P16" s="21"/>
    </row>
    <row r="17" spans="1:16" x14ac:dyDescent="0.25">
      <c r="A17" s="8">
        <f t="shared" si="1"/>
        <v>6</v>
      </c>
      <c r="B17" s="8">
        <f t="shared" si="1"/>
        <v>2027</v>
      </c>
      <c r="C17" s="185">
        <f t="shared" si="2"/>
        <v>1329156.0843750001</v>
      </c>
      <c r="D17" s="48">
        <f t="shared" si="0"/>
        <v>66457.80421875001</v>
      </c>
      <c r="E17" s="245"/>
      <c r="F17" s="245"/>
      <c r="G17" s="245"/>
      <c r="H17" s="245"/>
      <c r="I17" s="245"/>
      <c r="J17" s="245"/>
      <c r="K17" s="245"/>
      <c r="L17" s="245"/>
      <c r="M17" s="245"/>
      <c r="N17" s="245"/>
      <c r="O17" s="21"/>
      <c r="P17" s="21"/>
    </row>
    <row r="18" spans="1:16" x14ac:dyDescent="0.25">
      <c r="A18" s="8">
        <f t="shared" si="1"/>
        <v>7</v>
      </c>
      <c r="B18" s="8">
        <f t="shared" si="1"/>
        <v>2028</v>
      </c>
      <c r="C18" s="185">
        <f t="shared" si="2"/>
        <v>1388571.4285714286</v>
      </c>
      <c r="D18" s="48">
        <f t="shared" si="0"/>
        <v>69428.571428571435</v>
      </c>
      <c r="E18" s="245"/>
      <c r="F18" s="245"/>
      <c r="G18" s="245"/>
      <c r="H18" s="245"/>
      <c r="I18" s="245"/>
      <c r="J18" s="245"/>
      <c r="K18" s="245"/>
      <c r="L18" s="245"/>
      <c r="M18" s="245"/>
      <c r="N18" s="245"/>
      <c r="O18" s="21"/>
      <c r="P18" s="21"/>
    </row>
    <row r="19" spans="1:16" x14ac:dyDescent="0.25">
      <c r="A19" s="8">
        <f t="shared" si="1"/>
        <v>8</v>
      </c>
      <c r="B19" s="8">
        <f t="shared" si="1"/>
        <v>2029</v>
      </c>
      <c r="C19" s="185">
        <f t="shared" si="2"/>
        <v>1388571.4285714286</v>
      </c>
      <c r="D19" s="48">
        <f t="shared" si="0"/>
        <v>69428.571428571435</v>
      </c>
      <c r="E19" s="245"/>
      <c r="F19" s="245"/>
      <c r="G19" s="245"/>
      <c r="H19" s="245"/>
      <c r="I19" s="245"/>
      <c r="J19" s="245"/>
      <c r="K19" s="245"/>
      <c r="L19" s="245"/>
      <c r="M19" s="245"/>
      <c r="N19" s="245"/>
      <c r="O19" s="21"/>
      <c r="P19" s="21"/>
    </row>
    <row r="20" spans="1:16" x14ac:dyDescent="0.25">
      <c r="A20" s="8">
        <f t="shared" si="1"/>
        <v>9</v>
      </c>
      <c r="B20" s="8">
        <f t="shared" si="1"/>
        <v>2030</v>
      </c>
      <c r="C20" s="185">
        <f t="shared" si="2"/>
        <v>1388571.4285714286</v>
      </c>
      <c r="D20" s="48">
        <f t="shared" si="0"/>
        <v>69428.571428571435</v>
      </c>
      <c r="E20" s="245"/>
      <c r="F20" s="245"/>
      <c r="G20" s="245"/>
      <c r="H20" s="245"/>
      <c r="I20" s="245"/>
      <c r="J20" s="245"/>
      <c r="K20" s="245"/>
      <c r="L20" s="245"/>
      <c r="M20" s="245"/>
      <c r="N20" s="245"/>
      <c r="O20" s="21"/>
      <c r="P20" s="21"/>
    </row>
    <row r="21" spans="1:16" x14ac:dyDescent="0.25">
      <c r="A21" s="8">
        <f t="shared" si="1"/>
        <v>10</v>
      </c>
      <c r="B21" s="8">
        <f t="shared" si="1"/>
        <v>2031</v>
      </c>
      <c r="C21" s="185">
        <f t="shared" si="2"/>
        <v>1388571.4285714286</v>
      </c>
      <c r="D21" s="48">
        <f t="shared" si="0"/>
        <v>69428.571428571435</v>
      </c>
      <c r="E21" s="245"/>
      <c r="F21" s="245"/>
      <c r="G21" s="245"/>
      <c r="H21" s="245"/>
      <c r="I21" s="245"/>
      <c r="J21" s="245"/>
      <c r="K21" s="245"/>
      <c r="L21" s="245"/>
      <c r="M21" s="245"/>
      <c r="N21" s="245"/>
      <c r="O21" s="21"/>
      <c r="P21" s="21"/>
    </row>
    <row r="22" spans="1:16" x14ac:dyDescent="0.25">
      <c r="A22" s="8">
        <f t="shared" si="1"/>
        <v>11</v>
      </c>
      <c r="B22" s="8">
        <f t="shared" si="1"/>
        <v>2032</v>
      </c>
      <c r="C22" s="185">
        <f t="shared" si="2"/>
        <v>1388571.4285714286</v>
      </c>
      <c r="D22" s="48">
        <f t="shared" si="0"/>
        <v>69428.571428571435</v>
      </c>
      <c r="E22" s="245"/>
      <c r="F22" s="245"/>
      <c r="G22" s="245"/>
      <c r="H22" s="245"/>
      <c r="I22" s="245"/>
      <c r="J22" s="245"/>
      <c r="K22" s="245"/>
      <c r="L22" s="245"/>
      <c r="M22" s="245"/>
      <c r="N22" s="245"/>
      <c r="O22" s="21"/>
      <c r="P22" s="21"/>
    </row>
    <row r="23" spans="1:16" x14ac:dyDescent="0.25">
      <c r="A23" s="8">
        <f t="shared" si="1"/>
        <v>12</v>
      </c>
      <c r="B23" s="8">
        <f t="shared" si="1"/>
        <v>2033</v>
      </c>
      <c r="C23" s="185">
        <f t="shared" si="2"/>
        <v>1388571.4285714286</v>
      </c>
      <c r="D23" s="48">
        <f t="shared" si="0"/>
        <v>69428.571428571435</v>
      </c>
      <c r="E23" s="245"/>
      <c r="F23" s="245"/>
      <c r="G23" s="245"/>
      <c r="H23" s="245"/>
      <c r="I23" s="245"/>
      <c r="J23" s="245"/>
      <c r="K23" s="245"/>
      <c r="L23" s="245"/>
      <c r="M23" s="245"/>
      <c r="N23" s="245"/>
      <c r="O23" s="21"/>
      <c r="P23" s="21"/>
    </row>
    <row r="24" spans="1:16" x14ac:dyDescent="0.25">
      <c r="A24" s="8">
        <f t="shared" si="1"/>
        <v>13</v>
      </c>
      <c r="B24" s="8">
        <f t="shared" si="1"/>
        <v>2034</v>
      </c>
      <c r="C24" s="185">
        <f t="shared" si="2"/>
        <v>1388571.4285714286</v>
      </c>
      <c r="D24" s="48">
        <f t="shared" si="0"/>
        <v>69428.571428571435</v>
      </c>
      <c r="E24" s="245"/>
      <c r="F24" s="245"/>
      <c r="G24" s="245"/>
      <c r="H24" s="245"/>
      <c r="I24" s="245"/>
      <c r="J24" s="245"/>
      <c r="K24" s="245"/>
      <c r="L24" s="245"/>
      <c r="M24" s="245"/>
      <c r="N24" s="245"/>
      <c r="O24" s="21"/>
      <c r="P24" s="21"/>
    </row>
    <row r="25" spans="1:16" x14ac:dyDescent="0.25">
      <c r="A25" s="8">
        <f t="shared" si="1"/>
        <v>14</v>
      </c>
      <c r="B25" s="8">
        <f t="shared" si="1"/>
        <v>2035</v>
      </c>
      <c r="C25" s="185">
        <f t="shared" si="2"/>
        <v>1388571.4285714286</v>
      </c>
      <c r="D25" s="48">
        <f t="shared" si="0"/>
        <v>69428.571428571435</v>
      </c>
      <c r="E25" s="245"/>
      <c r="F25" s="245"/>
      <c r="G25" s="245"/>
      <c r="H25" s="245"/>
      <c r="I25" s="245"/>
      <c r="J25" s="245"/>
      <c r="K25" s="245"/>
      <c r="L25" s="245"/>
      <c r="M25" s="245"/>
      <c r="N25" s="245"/>
      <c r="O25" s="21"/>
      <c r="P25" s="21"/>
    </row>
    <row r="26" spans="1:16" x14ac:dyDescent="0.25">
      <c r="A26" s="8">
        <f t="shared" si="1"/>
        <v>15</v>
      </c>
      <c r="B26" s="8">
        <f t="shared" si="1"/>
        <v>2036</v>
      </c>
      <c r="C26" s="185">
        <f t="shared" si="2"/>
        <v>1388571.4285714286</v>
      </c>
      <c r="D26" s="48">
        <f t="shared" si="0"/>
        <v>69428.571428571435</v>
      </c>
      <c r="E26" s="245"/>
      <c r="F26" s="245"/>
      <c r="G26" s="245"/>
      <c r="H26" s="245"/>
      <c r="I26" s="245"/>
      <c r="J26" s="245"/>
      <c r="K26" s="245"/>
      <c r="L26" s="245"/>
      <c r="M26" s="245"/>
      <c r="N26" s="245"/>
      <c r="O26" s="21"/>
      <c r="P26" s="21"/>
    </row>
    <row r="27" spans="1:16" x14ac:dyDescent="0.25">
      <c r="A27" s="8">
        <f t="shared" si="1"/>
        <v>16</v>
      </c>
      <c r="B27" s="8">
        <f t="shared" si="1"/>
        <v>2037</v>
      </c>
      <c r="C27" s="185">
        <f t="shared" si="2"/>
        <v>1388571.4285714286</v>
      </c>
      <c r="D27" s="48">
        <f t="shared" si="0"/>
        <v>69428.571428571435</v>
      </c>
      <c r="E27" s="245"/>
      <c r="F27" s="245"/>
      <c r="G27" s="245"/>
      <c r="H27" s="245"/>
      <c r="I27" s="245"/>
      <c r="J27" s="245"/>
      <c r="K27" s="245"/>
      <c r="L27" s="245"/>
      <c r="M27" s="245"/>
      <c r="N27" s="245"/>
      <c r="O27" s="21"/>
      <c r="P27" s="21"/>
    </row>
    <row r="28" spans="1:16" x14ac:dyDescent="0.25">
      <c r="A28" s="8">
        <f>A27+1</f>
        <v>17</v>
      </c>
      <c r="B28" s="8">
        <f t="shared" ref="B28:B31" si="3">B27+1</f>
        <v>2038</v>
      </c>
      <c r="C28" s="185">
        <f t="shared" si="2"/>
        <v>1388571.4285714286</v>
      </c>
      <c r="D28" s="48">
        <f t="shared" si="0"/>
        <v>69428.571428571435</v>
      </c>
      <c r="E28" s="245"/>
      <c r="F28" s="245"/>
      <c r="G28" s="245"/>
      <c r="H28" s="245"/>
      <c r="I28" s="245"/>
      <c r="J28" s="245"/>
      <c r="K28" s="245"/>
      <c r="L28" s="245"/>
      <c r="M28" s="245"/>
      <c r="N28" s="245"/>
      <c r="O28" s="21"/>
      <c r="P28" s="21"/>
    </row>
    <row r="29" spans="1:16" x14ac:dyDescent="0.25">
      <c r="A29" s="8">
        <f t="shared" ref="A29:A31" si="4">A28+1</f>
        <v>18</v>
      </c>
      <c r="B29" s="8">
        <f t="shared" si="3"/>
        <v>2039</v>
      </c>
      <c r="C29" s="185">
        <f t="shared" si="2"/>
        <v>1388571.4285714286</v>
      </c>
      <c r="D29" s="48">
        <f t="shared" si="0"/>
        <v>69428.571428571435</v>
      </c>
      <c r="E29" s="55"/>
      <c r="F29" s="245"/>
      <c r="G29" s="245"/>
      <c r="H29" s="245"/>
      <c r="I29" s="245"/>
      <c r="J29" s="245"/>
      <c r="K29" s="245"/>
      <c r="L29" s="245"/>
      <c r="M29" s="245"/>
      <c r="N29" s="245"/>
      <c r="O29" s="21"/>
      <c r="P29" s="21"/>
    </row>
    <row r="30" spans="1:16" x14ac:dyDescent="0.25">
      <c r="A30" s="8">
        <f t="shared" si="4"/>
        <v>19</v>
      </c>
      <c r="B30" s="8">
        <f t="shared" si="3"/>
        <v>2040</v>
      </c>
      <c r="C30" s="185">
        <f t="shared" si="2"/>
        <v>1388571.4285714286</v>
      </c>
      <c r="D30" s="48">
        <f t="shared" si="0"/>
        <v>69428.571428571435</v>
      </c>
      <c r="E30" s="55"/>
      <c r="F30" s="245"/>
      <c r="G30" s="245"/>
      <c r="H30" s="245"/>
      <c r="I30" s="245"/>
      <c r="J30" s="245"/>
      <c r="K30" s="245"/>
      <c r="L30" s="245"/>
      <c r="M30" s="245"/>
      <c r="N30" s="245"/>
      <c r="O30" s="21"/>
      <c r="P30" s="21"/>
    </row>
    <row r="31" spans="1:16" x14ac:dyDescent="0.25">
      <c r="A31" s="8">
        <f t="shared" si="4"/>
        <v>20</v>
      </c>
      <c r="B31" s="8">
        <f t="shared" si="3"/>
        <v>2041</v>
      </c>
      <c r="C31" s="185">
        <f t="shared" si="2"/>
        <v>1388571.4285714286</v>
      </c>
      <c r="D31" s="48">
        <f t="shared" si="0"/>
        <v>69428.571428571435</v>
      </c>
      <c r="E31" s="55"/>
      <c r="F31" s="245"/>
      <c r="G31" s="245"/>
      <c r="H31" s="245"/>
      <c r="I31" s="245"/>
      <c r="J31" s="245"/>
      <c r="K31" s="245"/>
      <c r="L31" s="245"/>
      <c r="M31" s="245"/>
      <c r="N31" s="245"/>
      <c r="O31" s="21"/>
      <c r="P31" s="21"/>
    </row>
    <row r="32" spans="1:16" x14ac:dyDescent="0.25">
      <c r="D32" s="19"/>
      <c r="E32" s="19"/>
      <c r="F32" s="21"/>
      <c r="G32" s="21"/>
      <c r="H32" s="21"/>
      <c r="I32" s="21"/>
      <c r="J32" s="21"/>
      <c r="K32" s="21"/>
      <c r="L32" s="21"/>
      <c r="M32" s="21"/>
      <c r="N32" s="21"/>
      <c r="O32" s="21"/>
      <c r="P32" s="21"/>
    </row>
  </sheetData>
  <mergeCells count="6">
    <mergeCell ref="A7:C7"/>
    <mergeCell ref="A5:C5"/>
    <mergeCell ref="A2:C2"/>
    <mergeCell ref="A3:C3"/>
    <mergeCell ref="A6:C6"/>
    <mergeCell ref="A4:C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workbookViewId="0"/>
  </sheetViews>
  <sheetFormatPr defaultRowHeight="15" x14ac:dyDescent="0.25"/>
  <cols>
    <col min="1" max="1" width="8.42578125" customWidth="1"/>
    <col min="2" max="2" width="11.5703125" customWidth="1"/>
    <col min="3" max="3" width="14.28515625" customWidth="1"/>
    <col min="4" max="4" width="2.7109375" customWidth="1"/>
    <col min="5" max="5" width="14.7109375" customWidth="1"/>
    <col min="6" max="6" width="14.7109375" style="1" customWidth="1"/>
    <col min="7" max="7" width="16.85546875" style="1" customWidth="1"/>
  </cols>
  <sheetData>
    <row r="1" spans="1:7" s="1" customFormat="1" x14ac:dyDescent="0.25"/>
    <row r="2" spans="1:7" s="1" customFormat="1" x14ac:dyDescent="0.25">
      <c r="A2" s="258" t="s">
        <v>361</v>
      </c>
      <c r="B2" s="267"/>
      <c r="E2" s="132">
        <f>'7-Inputs'!B46</f>
        <v>0.5</v>
      </c>
    </row>
    <row r="3" spans="1:7" s="1" customFormat="1" x14ac:dyDescent="0.25">
      <c r="A3" s="258" t="s">
        <v>362</v>
      </c>
      <c r="B3" s="267"/>
      <c r="E3" s="132">
        <f>'7-Inputs'!B47</f>
        <v>33.5</v>
      </c>
    </row>
    <row r="4" spans="1:7" s="1" customFormat="1" x14ac:dyDescent="0.25">
      <c r="A4" s="268" t="s">
        <v>338</v>
      </c>
      <c r="B4" s="269"/>
      <c r="C4" s="270"/>
      <c r="E4" s="297">
        <f>'7-Inputs'!B45</f>
        <v>20</v>
      </c>
    </row>
    <row r="5" spans="1:7" s="1" customFormat="1" x14ac:dyDescent="0.25">
      <c r="A5" s="268"/>
      <c r="B5" s="269"/>
      <c r="C5" s="270"/>
    </row>
    <row r="6" spans="1:7" ht="15.75" thickBot="1" x14ac:dyDescent="0.3"/>
    <row r="7" spans="1:7" ht="75.75" thickBot="1" x14ac:dyDescent="0.3">
      <c r="A7" s="63" t="s">
        <v>125</v>
      </c>
      <c r="B7" s="62" t="s">
        <v>1</v>
      </c>
      <c r="C7" s="62" t="s">
        <v>275</v>
      </c>
      <c r="E7" s="62" t="s">
        <v>273</v>
      </c>
      <c r="F7" s="62" t="s">
        <v>274</v>
      </c>
      <c r="G7" s="62" t="s">
        <v>276</v>
      </c>
    </row>
    <row r="8" spans="1:7" x14ac:dyDescent="0.25">
      <c r="A8" s="241">
        <v>1</v>
      </c>
      <c r="B8" s="9">
        <f>'7-Inputs'!B8</f>
        <v>2022</v>
      </c>
      <c r="C8" s="6">
        <f>'10. Building 71 Cargo'!D12</f>
        <v>52071.428571428572</v>
      </c>
      <c r="E8" s="252">
        <f>C8*$E$3*2</f>
        <v>3488785.7142857146</v>
      </c>
      <c r="F8" s="252">
        <f>C8*$E$2*2</f>
        <v>52071.428571428572</v>
      </c>
      <c r="G8" s="252">
        <f>E8-F8</f>
        <v>3436714.2857142859</v>
      </c>
    </row>
    <row r="9" spans="1:7" x14ac:dyDescent="0.25">
      <c r="A9" s="241">
        <f t="shared" ref="A9:B24" si="0">A8+1</f>
        <v>2</v>
      </c>
      <c r="B9" s="9">
        <f>B8+1</f>
        <v>2023</v>
      </c>
      <c r="C9" s="6">
        <f>'10. Building 71 Cargo'!D13</f>
        <v>54675</v>
      </c>
      <c r="E9" s="252">
        <f t="shared" ref="E9:E27" si="1">C9*$E$3*2</f>
        <v>3663225</v>
      </c>
      <c r="F9" s="252">
        <f t="shared" ref="F9:F27" si="2">C9*$E$2*2</f>
        <v>54675</v>
      </c>
      <c r="G9" s="252">
        <f t="shared" ref="G9:G27" si="3">E9-F9</f>
        <v>3608550</v>
      </c>
    </row>
    <row r="10" spans="1:7" x14ac:dyDescent="0.25">
      <c r="A10" s="241">
        <f t="shared" si="0"/>
        <v>3</v>
      </c>
      <c r="B10" s="9">
        <f t="shared" si="0"/>
        <v>2024</v>
      </c>
      <c r="C10" s="6">
        <f>'10. Building 71 Cargo'!D14</f>
        <v>57408.75</v>
      </c>
      <c r="E10" s="252">
        <f t="shared" si="1"/>
        <v>3846386.25</v>
      </c>
      <c r="F10" s="252">
        <f t="shared" si="2"/>
        <v>57408.75</v>
      </c>
      <c r="G10" s="252">
        <f t="shared" si="3"/>
        <v>3788977.5</v>
      </c>
    </row>
    <row r="11" spans="1:7" x14ac:dyDescent="0.25">
      <c r="A11" s="241">
        <f t="shared" si="0"/>
        <v>4</v>
      </c>
      <c r="B11" s="9">
        <f t="shared" si="0"/>
        <v>2025</v>
      </c>
      <c r="C11" s="6">
        <f>'10. Building 71 Cargo'!D15</f>
        <v>60279.1875</v>
      </c>
      <c r="E11" s="252">
        <f t="shared" si="1"/>
        <v>4038705.5625</v>
      </c>
      <c r="F11" s="252">
        <f t="shared" si="2"/>
        <v>60279.1875</v>
      </c>
      <c r="G11" s="252">
        <f t="shared" si="3"/>
        <v>3978426.375</v>
      </c>
    </row>
    <row r="12" spans="1:7" x14ac:dyDescent="0.25">
      <c r="A12" s="241">
        <f t="shared" si="0"/>
        <v>5</v>
      </c>
      <c r="B12" s="9">
        <f t="shared" si="0"/>
        <v>2026</v>
      </c>
      <c r="C12" s="6">
        <f>'10. Building 71 Cargo'!D16</f>
        <v>63293.146874999999</v>
      </c>
      <c r="E12" s="252">
        <f t="shared" si="1"/>
        <v>4240640.8406250002</v>
      </c>
      <c r="F12" s="252">
        <f t="shared" si="2"/>
        <v>63293.146874999999</v>
      </c>
      <c r="G12" s="252">
        <f t="shared" si="3"/>
        <v>4177347.6937500001</v>
      </c>
    </row>
    <row r="13" spans="1:7" x14ac:dyDescent="0.25">
      <c r="A13" s="241">
        <f t="shared" si="0"/>
        <v>6</v>
      </c>
      <c r="B13" s="9">
        <f t="shared" si="0"/>
        <v>2027</v>
      </c>
      <c r="C13" s="6">
        <f>'10. Building 71 Cargo'!D17</f>
        <v>66457.80421875001</v>
      </c>
      <c r="E13" s="252">
        <f t="shared" si="1"/>
        <v>4452672.8826562511</v>
      </c>
      <c r="F13" s="252">
        <f t="shared" si="2"/>
        <v>66457.80421875001</v>
      </c>
      <c r="G13" s="252">
        <f t="shared" si="3"/>
        <v>4386215.0784375006</v>
      </c>
    </row>
    <row r="14" spans="1:7" x14ac:dyDescent="0.25">
      <c r="A14" s="241">
        <f t="shared" si="0"/>
        <v>7</v>
      </c>
      <c r="B14" s="9">
        <f t="shared" si="0"/>
        <v>2028</v>
      </c>
      <c r="C14" s="6">
        <f>'10. Building 71 Cargo'!D18</f>
        <v>69428.571428571435</v>
      </c>
      <c r="E14" s="252">
        <f t="shared" si="1"/>
        <v>4651714.2857142864</v>
      </c>
      <c r="F14" s="252">
        <f t="shared" si="2"/>
        <v>69428.571428571435</v>
      </c>
      <c r="G14" s="252">
        <f t="shared" si="3"/>
        <v>4582285.7142857146</v>
      </c>
    </row>
    <row r="15" spans="1:7" x14ac:dyDescent="0.25">
      <c r="A15" s="241">
        <f t="shared" si="0"/>
        <v>8</v>
      </c>
      <c r="B15" s="9">
        <f t="shared" si="0"/>
        <v>2029</v>
      </c>
      <c r="C15" s="6">
        <f>'10. Building 71 Cargo'!D19</f>
        <v>69428.571428571435</v>
      </c>
      <c r="E15" s="252">
        <f t="shared" si="1"/>
        <v>4651714.2857142864</v>
      </c>
      <c r="F15" s="252">
        <f t="shared" si="2"/>
        <v>69428.571428571435</v>
      </c>
      <c r="G15" s="252">
        <f t="shared" si="3"/>
        <v>4582285.7142857146</v>
      </c>
    </row>
    <row r="16" spans="1:7" x14ac:dyDescent="0.25">
      <c r="A16" s="241">
        <f t="shared" si="0"/>
        <v>9</v>
      </c>
      <c r="B16" s="9">
        <f t="shared" si="0"/>
        <v>2030</v>
      </c>
      <c r="C16" s="6">
        <f>'10. Building 71 Cargo'!D20</f>
        <v>69428.571428571435</v>
      </c>
      <c r="E16" s="252">
        <f t="shared" si="1"/>
        <v>4651714.2857142864</v>
      </c>
      <c r="F16" s="252">
        <f t="shared" si="2"/>
        <v>69428.571428571435</v>
      </c>
      <c r="G16" s="252">
        <f t="shared" si="3"/>
        <v>4582285.7142857146</v>
      </c>
    </row>
    <row r="17" spans="1:7" x14ac:dyDescent="0.25">
      <c r="A17" s="241">
        <f t="shared" si="0"/>
        <v>10</v>
      </c>
      <c r="B17" s="9">
        <f t="shared" si="0"/>
        <v>2031</v>
      </c>
      <c r="C17" s="6">
        <f>'10. Building 71 Cargo'!D21</f>
        <v>69428.571428571435</v>
      </c>
      <c r="E17" s="252">
        <f t="shared" si="1"/>
        <v>4651714.2857142864</v>
      </c>
      <c r="F17" s="252">
        <f t="shared" si="2"/>
        <v>69428.571428571435</v>
      </c>
      <c r="G17" s="252">
        <f t="shared" si="3"/>
        <v>4582285.7142857146</v>
      </c>
    </row>
    <row r="18" spans="1:7" x14ac:dyDescent="0.25">
      <c r="A18" s="241">
        <f t="shared" si="0"/>
        <v>11</v>
      </c>
      <c r="B18" s="9">
        <f t="shared" si="0"/>
        <v>2032</v>
      </c>
      <c r="C18" s="6">
        <f>'10. Building 71 Cargo'!D22</f>
        <v>69428.571428571435</v>
      </c>
      <c r="E18" s="252">
        <f t="shared" si="1"/>
        <v>4651714.2857142864</v>
      </c>
      <c r="F18" s="252">
        <f t="shared" si="2"/>
        <v>69428.571428571435</v>
      </c>
      <c r="G18" s="252">
        <f t="shared" si="3"/>
        <v>4582285.7142857146</v>
      </c>
    </row>
    <row r="19" spans="1:7" x14ac:dyDescent="0.25">
      <c r="A19" s="241">
        <f t="shared" si="0"/>
        <v>12</v>
      </c>
      <c r="B19" s="9">
        <f t="shared" si="0"/>
        <v>2033</v>
      </c>
      <c r="C19" s="6">
        <f>'10. Building 71 Cargo'!D23</f>
        <v>69428.571428571435</v>
      </c>
      <c r="E19" s="252">
        <f t="shared" si="1"/>
        <v>4651714.2857142864</v>
      </c>
      <c r="F19" s="252">
        <f t="shared" si="2"/>
        <v>69428.571428571435</v>
      </c>
      <c r="G19" s="252">
        <f t="shared" si="3"/>
        <v>4582285.7142857146</v>
      </c>
    </row>
    <row r="20" spans="1:7" x14ac:dyDescent="0.25">
      <c r="A20" s="241">
        <f t="shared" si="0"/>
        <v>13</v>
      </c>
      <c r="B20" s="9">
        <f t="shared" si="0"/>
        <v>2034</v>
      </c>
      <c r="C20" s="6">
        <f>'10. Building 71 Cargo'!D24</f>
        <v>69428.571428571435</v>
      </c>
      <c r="E20" s="252">
        <f t="shared" si="1"/>
        <v>4651714.2857142864</v>
      </c>
      <c r="F20" s="252">
        <f t="shared" si="2"/>
        <v>69428.571428571435</v>
      </c>
      <c r="G20" s="252">
        <f t="shared" si="3"/>
        <v>4582285.7142857146</v>
      </c>
    </row>
    <row r="21" spans="1:7" x14ac:dyDescent="0.25">
      <c r="A21" s="241">
        <f t="shared" si="0"/>
        <v>14</v>
      </c>
      <c r="B21" s="9">
        <f t="shared" si="0"/>
        <v>2035</v>
      </c>
      <c r="C21" s="6">
        <f>'10. Building 71 Cargo'!D25</f>
        <v>69428.571428571435</v>
      </c>
      <c r="E21" s="252">
        <f t="shared" si="1"/>
        <v>4651714.2857142864</v>
      </c>
      <c r="F21" s="252">
        <f t="shared" si="2"/>
        <v>69428.571428571435</v>
      </c>
      <c r="G21" s="252">
        <f t="shared" si="3"/>
        <v>4582285.7142857146</v>
      </c>
    </row>
    <row r="22" spans="1:7" x14ac:dyDescent="0.25">
      <c r="A22" s="241">
        <f t="shared" si="0"/>
        <v>15</v>
      </c>
      <c r="B22" s="9">
        <f t="shared" si="0"/>
        <v>2036</v>
      </c>
      <c r="C22" s="6">
        <f>'10. Building 71 Cargo'!D26</f>
        <v>69428.571428571435</v>
      </c>
      <c r="E22" s="252">
        <f t="shared" si="1"/>
        <v>4651714.2857142864</v>
      </c>
      <c r="F22" s="252">
        <f t="shared" si="2"/>
        <v>69428.571428571435</v>
      </c>
      <c r="G22" s="252">
        <f t="shared" si="3"/>
        <v>4582285.7142857146</v>
      </c>
    </row>
    <row r="23" spans="1:7" x14ac:dyDescent="0.25">
      <c r="A23" s="241">
        <f t="shared" si="0"/>
        <v>16</v>
      </c>
      <c r="B23" s="9">
        <f t="shared" si="0"/>
        <v>2037</v>
      </c>
      <c r="C23" s="6">
        <f>'10. Building 71 Cargo'!D27</f>
        <v>69428.571428571435</v>
      </c>
      <c r="E23" s="252">
        <f t="shared" si="1"/>
        <v>4651714.2857142864</v>
      </c>
      <c r="F23" s="252">
        <f t="shared" si="2"/>
        <v>69428.571428571435</v>
      </c>
      <c r="G23" s="252">
        <f t="shared" si="3"/>
        <v>4582285.7142857146</v>
      </c>
    </row>
    <row r="24" spans="1:7" x14ac:dyDescent="0.25">
      <c r="A24" s="241">
        <f t="shared" si="0"/>
        <v>17</v>
      </c>
      <c r="B24" s="9">
        <f t="shared" si="0"/>
        <v>2038</v>
      </c>
      <c r="C24" s="6">
        <f>'10. Building 71 Cargo'!D28</f>
        <v>69428.571428571435</v>
      </c>
      <c r="E24" s="252">
        <f t="shared" si="1"/>
        <v>4651714.2857142864</v>
      </c>
      <c r="F24" s="252">
        <f t="shared" si="2"/>
        <v>69428.571428571435</v>
      </c>
      <c r="G24" s="252">
        <f t="shared" si="3"/>
        <v>4582285.7142857146</v>
      </c>
    </row>
    <row r="25" spans="1:7" x14ac:dyDescent="0.25">
      <c r="A25" s="241">
        <f t="shared" ref="A25:B27" si="4">A24+1</f>
        <v>18</v>
      </c>
      <c r="B25" s="9">
        <f t="shared" si="4"/>
        <v>2039</v>
      </c>
      <c r="C25" s="6">
        <f>'10. Building 71 Cargo'!D29</f>
        <v>69428.571428571435</v>
      </c>
      <c r="E25" s="252">
        <f t="shared" si="1"/>
        <v>4651714.2857142864</v>
      </c>
      <c r="F25" s="252">
        <f t="shared" si="2"/>
        <v>69428.571428571435</v>
      </c>
      <c r="G25" s="252">
        <f t="shared" si="3"/>
        <v>4582285.7142857146</v>
      </c>
    </row>
    <row r="26" spans="1:7" x14ac:dyDescent="0.25">
      <c r="A26" s="241">
        <f t="shared" si="4"/>
        <v>19</v>
      </c>
      <c r="B26" s="9">
        <f t="shared" si="4"/>
        <v>2040</v>
      </c>
      <c r="C26" s="6">
        <f>'10. Building 71 Cargo'!D30</f>
        <v>69428.571428571435</v>
      </c>
      <c r="E26" s="252">
        <f t="shared" si="1"/>
        <v>4651714.2857142864</v>
      </c>
      <c r="F26" s="252">
        <f t="shared" si="2"/>
        <v>69428.571428571435</v>
      </c>
      <c r="G26" s="252">
        <f t="shared" si="3"/>
        <v>4582285.7142857146</v>
      </c>
    </row>
    <row r="27" spans="1:7" ht="15.75" thickBot="1" x14ac:dyDescent="0.3">
      <c r="A27" s="241">
        <f>A26+1</f>
        <v>20</v>
      </c>
      <c r="B27" s="242">
        <f t="shared" si="4"/>
        <v>2041</v>
      </c>
      <c r="C27" s="6">
        <f>'10. Building 71 Cargo'!D31</f>
        <v>69428.571428571435</v>
      </c>
      <c r="E27" s="252">
        <f t="shared" si="1"/>
        <v>4651714.2857142864</v>
      </c>
      <c r="F27" s="252">
        <f t="shared" si="2"/>
        <v>69428.571428571435</v>
      </c>
      <c r="G27" s="252">
        <f t="shared" si="3"/>
        <v>4582285.7142857146</v>
      </c>
    </row>
    <row r="28" spans="1:7" ht="15.75" thickBot="1" x14ac:dyDescent="0.3">
      <c r="B28" s="449" t="s">
        <v>0</v>
      </c>
      <c r="C28" s="450"/>
      <c r="E28" s="248">
        <f>SUM(E8:E27)</f>
        <v>88854416.250066951</v>
      </c>
      <c r="F28" s="278">
        <f>SUM(F8:F27)</f>
        <v>1326185.3171651787</v>
      </c>
      <c r="G28" s="278">
        <f>SUM(G8:G27)</f>
        <v>87528230.932901815</v>
      </c>
    </row>
  </sheetData>
  <mergeCells count="1">
    <mergeCell ref="B28:C2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5"/>
  <sheetViews>
    <sheetView zoomScale="80" zoomScaleNormal="80" workbookViewId="0"/>
  </sheetViews>
  <sheetFormatPr defaultColWidth="8.85546875" defaultRowHeight="15" x14ac:dyDescent="0.25"/>
  <cols>
    <col min="1" max="1" width="14" style="4" customWidth="1"/>
    <col min="2" max="2" width="18.5703125" style="4" customWidth="1"/>
    <col min="3" max="3" width="19.85546875" style="4" customWidth="1"/>
    <col min="4" max="4" width="16.7109375" style="4" customWidth="1"/>
    <col min="5" max="5" width="2.7109375" style="4" customWidth="1"/>
    <col min="6" max="6" width="17.7109375" style="4" customWidth="1"/>
    <col min="7" max="7" width="2.7109375" style="21" customWidth="1"/>
    <col min="8" max="11" width="17.7109375" style="4" customWidth="1"/>
    <col min="12" max="12" width="2.7109375" style="21" customWidth="1"/>
    <col min="13" max="18" width="17.7109375" style="4" customWidth="1"/>
    <col min="19" max="19" width="13.5703125" style="4" customWidth="1"/>
    <col min="20" max="16384" width="8.85546875" style="4"/>
  </cols>
  <sheetData>
    <row r="2" spans="1:20" x14ac:dyDescent="0.25">
      <c r="A2" s="451" t="s">
        <v>255</v>
      </c>
      <c r="B2" s="451"/>
      <c r="C2" s="451"/>
      <c r="D2" s="118">
        <f>'7-Inputs'!B3</f>
        <v>7.0000000000000007E-2</v>
      </c>
    </row>
    <row r="3" spans="1:20" x14ac:dyDescent="0.25">
      <c r="A3" s="451" t="s">
        <v>239</v>
      </c>
      <c r="B3" s="451"/>
      <c r="C3" s="451"/>
      <c r="D3" s="39">
        <f>'7-Inputs'!B4</f>
        <v>2019</v>
      </c>
    </row>
    <row r="4" spans="1:20" x14ac:dyDescent="0.25">
      <c r="A4" s="451" t="s">
        <v>269</v>
      </c>
      <c r="B4" s="451"/>
      <c r="C4" s="451"/>
      <c r="D4" s="39">
        <f>'7-Inputs'!B48</f>
        <v>2</v>
      </c>
    </row>
    <row r="5" spans="1:20" x14ac:dyDescent="0.25">
      <c r="A5" s="451" t="s">
        <v>270</v>
      </c>
      <c r="B5" s="451"/>
      <c r="C5" s="451"/>
      <c r="D5" s="39">
        <f>'7-Inputs'!B49</f>
        <v>47</v>
      </c>
    </row>
    <row r="6" spans="1:20" x14ac:dyDescent="0.25">
      <c r="A6" s="454" t="s">
        <v>353</v>
      </c>
      <c r="B6" s="455"/>
      <c r="C6" s="456"/>
      <c r="D6" s="285">
        <f>'7-Inputs'!B41</f>
        <v>0.5</v>
      </c>
    </row>
    <row r="7" spans="1:20" x14ac:dyDescent="0.25">
      <c r="A7" s="451" t="s">
        <v>271</v>
      </c>
      <c r="B7" s="451"/>
      <c r="C7" s="451"/>
      <c r="D7" s="39">
        <f>'7-Inputs'!B50</f>
        <v>19</v>
      </c>
    </row>
    <row r="8" spans="1:20" x14ac:dyDescent="0.25">
      <c r="A8" s="451" t="s">
        <v>272</v>
      </c>
      <c r="B8" s="451"/>
      <c r="C8" s="451"/>
      <c r="D8" s="39">
        <f>'7-Inputs'!B51</f>
        <v>25</v>
      </c>
    </row>
    <row r="9" spans="1:20" x14ac:dyDescent="0.25">
      <c r="A9" s="451" t="s">
        <v>288</v>
      </c>
      <c r="B9" s="451"/>
      <c r="C9" s="451"/>
      <c r="D9" s="56">
        <f>'7-Inputs'!B66</f>
        <v>76.678131201233015</v>
      </c>
    </row>
    <row r="10" spans="1:20" x14ac:dyDescent="0.25">
      <c r="A10" s="454" t="s">
        <v>416</v>
      </c>
      <c r="B10" s="455"/>
      <c r="C10" s="456"/>
      <c r="D10" s="56">
        <f>'7-Inputs'!B52</f>
        <v>28.6</v>
      </c>
    </row>
    <row r="11" spans="1:20" ht="15.75" thickBot="1" x14ac:dyDescent="0.3"/>
    <row r="12" spans="1:20" ht="60.75" thickBot="1" x14ac:dyDescent="0.3">
      <c r="A12" s="62" t="s">
        <v>125</v>
      </c>
      <c r="B12" s="62" t="s">
        <v>1</v>
      </c>
      <c r="C12" s="62" t="s">
        <v>158</v>
      </c>
      <c r="D12" s="62" t="s">
        <v>159</v>
      </c>
      <c r="F12" s="62" t="s">
        <v>366</v>
      </c>
      <c r="G12" s="38"/>
      <c r="H12" s="62" t="s">
        <v>289</v>
      </c>
      <c r="I12" s="62" t="s">
        <v>290</v>
      </c>
      <c r="J12" s="62" t="s">
        <v>291</v>
      </c>
      <c r="K12" s="62" t="s">
        <v>292</v>
      </c>
      <c r="L12" s="38"/>
      <c r="M12" s="62" t="s">
        <v>354</v>
      </c>
      <c r="N12" s="62" t="s">
        <v>355</v>
      </c>
      <c r="O12" s="62" t="s">
        <v>356</v>
      </c>
      <c r="P12" s="62" t="s">
        <v>293</v>
      </c>
      <c r="Q12" s="62" t="s">
        <v>294</v>
      </c>
      <c r="R12" s="62" t="s">
        <v>295</v>
      </c>
      <c r="S12" s="62" t="s">
        <v>296</v>
      </c>
    </row>
    <row r="13" spans="1:20" x14ac:dyDescent="0.25">
      <c r="A13" s="8">
        <v>1</v>
      </c>
      <c r="B13" s="53">
        <f>'7-Inputs'!B8</f>
        <v>2022</v>
      </c>
      <c r="C13" s="10">
        <f t="shared" ref="C13:C32" si="0">K13+S13</f>
        <v>6063571.8906105934</v>
      </c>
      <c r="D13" s="10">
        <f>C13/((1+$D$2)^('12-Truck Op Cost Savings'!B13-$D$3))</f>
        <v>4949680.8606804768</v>
      </c>
      <c r="F13" s="141">
        <f>'11-Avoided Truck Miles'!C8</f>
        <v>52071.428571428572</v>
      </c>
      <c r="G13" s="245"/>
      <c r="H13" s="141">
        <f>F13*($D$5/60)*2</f>
        <v>81578.571428571435</v>
      </c>
      <c r="I13" s="141">
        <f>F13*($D$4/60)*2</f>
        <v>3471.4285714285716</v>
      </c>
      <c r="J13" s="141">
        <f>H13-I13</f>
        <v>78107.14285714287</v>
      </c>
      <c r="K13" s="141">
        <f>J13*$D$9</f>
        <v>5989109.7477534506</v>
      </c>
      <c r="L13" s="37"/>
      <c r="M13" s="141">
        <f>F13*$D$6</f>
        <v>26035.714285714286</v>
      </c>
      <c r="N13" s="141"/>
      <c r="O13" s="141">
        <f>M13+N13</f>
        <v>26035.714285714286</v>
      </c>
      <c r="P13" s="141">
        <f>O13*($D$8/60)</f>
        <v>10848.214285714286</v>
      </c>
      <c r="Q13" s="141">
        <f>O13*($D$7/60)</f>
        <v>8244.6428571428569</v>
      </c>
      <c r="R13" s="141">
        <f>P13-Q13</f>
        <v>2603.5714285714294</v>
      </c>
      <c r="S13" s="138">
        <f>R13*$D$10</f>
        <v>74462.142857142884</v>
      </c>
      <c r="T13" s="57"/>
    </row>
    <row r="14" spans="1:20" x14ac:dyDescent="0.25">
      <c r="A14" s="8">
        <f>A13+1</f>
        <v>2</v>
      </c>
      <c r="B14" s="53">
        <f>B13+1</f>
        <v>2023</v>
      </c>
      <c r="C14" s="10">
        <f t="shared" si="0"/>
        <v>6366750.4851411227</v>
      </c>
      <c r="D14" s="10">
        <f>C14/((1+$D$2)^('12-Truck Op Cost Savings'!B14-$D$3))</f>
        <v>4857163.4614154212</v>
      </c>
      <c r="F14" s="48">
        <f>'11-Avoided Truck Miles'!C9</f>
        <v>54675</v>
      </c>
      <c r="G14" s="245"/>
      <c r="H14" s="141">
        <f t="shared" ref="H14:H32" si="1">F14*($D$5/60)*2</f>
        <v>85657.5</v>
      </c>
      <c r="I14" s="141">
        <f t="shared" ref="I14:I32" si="2">F14*($D$4/60)*2</f>
        <v>3645</v>
      </c>
      <c r="J14" s="48">
        <f t="shared" ref="J14:J32" si="3">H14-I14</f>
        <v>82012.5</v>
      </c>
      <c r="K14" s="48">
        <f t="shared" ref="K14:K32" si="4">J14*$D$9</f>
        <v>6288565.2351411227</v>
      </c>
      <c r="L14" s="37"/>
      <c r="M14" s="141">
        <f t="shared" ref="M14:M32" si="5">F14*$D$6</f>
        <v>27337.5</v>
      </c>
      <c r="N14" s="141"/>
      <c r="O14" s="141">
        <f t="shared" ref="O14:O32" si="6">M14+N14</f>
        <v>27337.5</v>
      </c>
      <c r="P14" s="141">
        <f t="shared" ref="P14:P32" si="7">O14*($D$8/60)</f>
        <v>11390.625</v>
      </c>
      <c r="Q14" s="141">
        <f t="shared" ref="Q14:Q32" si="8">O14*($D$7/60)</f>
        <v>8656.875</v>
      </c>
      <c r="R14" s="48">
        <f t="shared" ref="R14:R32" si="9">P14-Q14</f>
        <v>2733.75</v>
      </c>
      <c r="S14" s="138">
        <f t="shared" ref="S14:S32" si="10">R14*$D$10</f>
        <v>78185.25</v>
      </c>
    </row>
    <row r="15" spans="1:20" x14ac:dyDescent="0.25">
      <c r="A15" s="8">
        <f t="shared" ref="A15:B32" si="11">A14+1</f>
        <v>3</v>
      </c>
      <c r="B15" s="53">
        <f t="shared" si="11"/>
        <v>2024</v>
      </c>
      <c r="C15" s="10">
        <f t="shared" si="0"/>
        <v>6685088.0093981791</v>
      </c>
      <c r="D15" s="10">
        <f>C15/((1+$D$2)^('12-Truck Op Cost Savings'!B15-$D$3))</f>
        <v>4766375.3593328893</v>
      </c>
      <c r="F15" s="48">
        <f>'11-Avoided Truck Miles'!C10</f>
        <v>57408.75</v>
      </c>
      <c r="G15" s="245"/>
      <c r="H15" s="141">
        <f t="shared" si="1"/>
        <v>89940.375</v>
      </c>
      <c r="I15" s="141">
        <f t="shared" si="2"/>
        <v>3827.25</v>
      </c>
      <c r="J15" s="48">
        <f t="shared" si="3"/>
        <v>86113.125</v>
      </c>
      <c r="K15" s="48">
        <f t="shared" si="4"/>
        <v>6602993.4968981789</v>
      </c>
      <c r="L15" s="37"/>
      <c r="M15" s="141">
        <f t="shared" si="5"/>
        <v>28704.375</v>
      </c>
      <c r="N15" s="141"/>
      <c r="O15" s="141">
        <f t="shared" si="6"/>
        <v>28704.375</v>
      </c>
      <c r="P15" s="141">
        <f t="shared" si="7"/>
        <v>11960.15625</v>
      </c>
      <c r="Q15" s="141">
        <f t="shared" si="8"/>
        <v>9089.71875</v>
      </c>
      <c r="R15" s="48">
        <f t="shared" si="9"/>
        <v>2870.4375</v>
      </c>
      <c r="S15" s="138">
        <f t="shared" si="10"/>
        <v>82094.512499999997</v>
      </c>
    </row>
    <row r="16" spans="1:20" x14ac:dyDescent="0.25">
      <c r="A16" s="8">
        <f t="shared" si="11"/>
        <v>4</v>
      </c>
      <c r="B16" s="53">
        <f t="shared" si="11"/>
        <v>2025</v>
      </c>
      <c r="C16" s="10">
        <f t="shared" si="0"/>
        <v>7019342.4098680876</v>
      </c>
      <c r="D16" s="10">
        <f>C16/((1+$D$2)^('12-Truck Op Cost Savings'!B16-$D$3))</f>
        <v>4677284.2311210595</v>
      </c>
      <c r="F16" s="48">
        <f>'11-Avoided Truck Miles'!C11</f>
        <v>60279.1875</v>
      </c>
      <c r="G16" s="245"/>
      <c r="H16" s="141">
        <f t="shared" si="1"/>
        <v>94437.393750000003</v>
      </c>
      <c r="I16" s="141">
        <f t="shared" si="2"/>
        <v>4018.6124999999997</v>
      </c>
      <c r="J16" s="48">
        <f t="shared" si="3"/>
        <v>90418.78125</v>
      </c>
      <c r="K16" s="48">
        <f t="shared" si="4"/>
        <v>6933143.1717430875</v>
      </c>
      <c r="L16" s="37"/>
      <c r="M16" s="141">
        <f t="shared" si="5"/>
        <v>30139.59375</v>
      </c>
      <c r="N16" s="141"/>
      <c r="O16" s="141">
        <f t="shared" si="6"/>
        <v>30139.59375</v>
      </c>
      <c r="P16" s="141">
        <f t="shared" si="7"/>
        <v>12558.1640625</v>
      </c>
      <c r="Q16" s="141">
        <f t="shared" si="8"/>
        <v>9544.2046874999996</v>
      </c>
      <c r="R16" s="48">
        <f t="shared" si="9"/>
        <v>3013.9593750000004</v>
      </c>
      <c r="S16" s="138">
        <f t="shared" si="10"/>
        <v>86199.238125000018</v>
      </c>
    </row>
    <row r="17" spans="1:19" x14ac:dyDescent="0.25">
      <c r="A17" s="8">
        <f t="shared" si="11"/>
        <v>5</v>
      </c>
      <c r="B17" s="53">
        <f t="shared" si="11"/>
        <v>2026</v>
      </c>
      <c r="C17" s="10">
        <f t="shared" si="0"/>
        <v>7370309.5303614913</v>
      </c>
      <c r="D17" s="10">
        <f>C17/((1+$D$2)^('12-Truck Op Cost Savings'!B17-$D$3))</f>
        <v>4589858.3576421607</v>
      </c>
      <c r="F17" s="48">
        <f>'11-Avoided Truck Miles'!C12</f>
        <v>63293.146874999999</v>
      </c>
      <c r="G17" s="245"/>
      <c r="H17" s="141">
        <f t="shared" si="1"/>
        <v>99159.263437499991</v>
      </c>
      <c r="I17" s="141">
        <f t="shared" si="2"/>
        <v>4219.5431250000001</v>
      </c>
      <c r="J17" s="48">
        <f t="shared" si="3"/>
        <v>94939.720312499994</v>
      </c>
      <c r="K17" s="48">
        <f t="shared" si="4"/>
        <v>7279800.3303302415</v>
      </c>
      <c r="L17" s="37"/>
      <c r="M17" s="141">
        <f t="shared" si="5"/>
        <v>31646.573437499999</v>
      </c>
      <c r="N17" s="141"/>
      <c r="O17" s="141">
        <f t="shared" si="6"/>
        <v>31646.573437499999</v>
      </c>
      <c r="P17" s="141">
        <f t="shared" si="7"/>
        <v>13186.072265625</v>
      </c>
      <c r="Q17" s="141">
        <f t="shared" si="8"/>
        <v>10021.414921874999</v>
      </c>
      <c r="R17" s="48">
        <f t="shared" si="9"/>
        <v>3164.657343750001</v>
      </c>
      <c r="S17" s="138">
        <f t="shared" si="10"/>
        <v>90509.200031250031</v>
      </c>
    </row>
    <row r="18" spans="1:19" x14ac:dyDescent="0.25">
      <c r="A18" s="8">
        <f t="shared" si="11"/>
        <v>6</v>
      </c>
      <c r="B18" s="53">
        <f t="shared" si="11"/>
        <v>2027</v>
      </c>
      <c r="C18" s="10">
        <f t="shared" si="0"/>
        <v>7738825.0068795681</v>
      </c>
      <c r="D18" s="10">
        <f>C18/((1+$D$2)^('12-Truck Op Cost Savings'!B18-$D$3))</f>
        <v>4504066.6126395045</v>
      </c>
      <c r="F18" s="48">
        <f>'11-Avoided Truck Miles'!C13</f>
        <v>66457.80421875001</v>
      </c>
      <c r="G18" s="245"/>
      <c r="H18" s="141">
        <f t="shared" si="1"/>
        <v>104117.22660937502</v>
      </c>
      <c r="I18" s="141">
        <f t="shared" si="2"/>
        <v>4430.5202812500011</v>
      </c>
      <c r="J18" s="48">
        <f t="shared" si="3"/>
        <v>99686.706328125016</v>
      </c>
      <c r="K18" s="48">
        <f t="shared" si="4"/>
        <v>7643790.3468467556</v>
      </c>
      <c r="L18" s="37"/>
      <c r="M18" s="141">
        <f t="shared" si="5"/>
        <v>33228.902109375005</v>
      </c>
      <c r="N18" s="141"/>
      <c r="O18" s="141">
        <f t="shared" si="6"/>
        <v>33228.902109375005</v>
      </c>
      <c r="P18" s="141">
        <f t="shared" si="7"/>
        <v>13845.375878906252</v>
      </c>
      <c r="Q18" s="141">
        <f t="shared" si="8"/>
        <v>10522.485667968751</v>
      </c>
      <c r="R18" s="48">
        <f t="shared" si="9"/>
        <v>3322.8902109375013</v>
      </c>
      <c r="S18" s="138">
        <f t="shared" si="10"/>
        <v>95034.660032812535</v>
      </c>
    </row>
    <row r="19" spans="1:19" x14ac:dyDescent="0.25">
      <c r="A19" s="8">
        <f t="shared" si="11"/>
        <v>7</v>
      </c>
      <c r="B19" s="53">
        <f t="shared" si="11"/>
        <v>2028</v>
      </c>
      <c r="C19" s="10">
        <f t="shared" si="0"/>
        <v>8084762.5208141245</v>
      </c>
      <c r="D19" s="10">
        <f>C19/((1+$D$2)^('12-Truck Op Cost Savings'!B19-$D$3))</f>
        <v>4397575.135850478</v>
      </c>
      <c r="F19" s="48">
        <f>'11-Avoided Truck Miles'!C14</f>
        <v>69428.571428571435</v>
      </c>
      <c r="G19" s="245"/>
      <c r="H19" s="141">
        <f t="shared" si="1"/>
        <v>108771.42857142858</v>
      </c>
      <c r="I19" s="141">
        <f t="shared" si="2"/>
        <v>4628.5714285714294</v>
      </c>
      <c r="J19" s="48">
        <f t="shared" si="3"/>
        <v>104142.85714285714</v>
      </c>
      <c r="K19" s="48">
        <f t="shared" si="4"/>
        <v>7985479.6636712672</v>
      </c>
      <c r="L19" s="37"/>
      <c r="M19" s="141">
        <f t="shared" si="5"/>
        <v>34714.285714285717</v>
      </c>
      <c r="N19" s="141"/>
      <c r="O19" s="141">
        <f t="shared" si="6"/>
        <v>34714.285714285717</v>
      </c>
      <c r="P19" s="141">
        <f t="shared" si="7"/>
        <v>14464.285714285716</v>
      </c>
      <c r="Q19" s="141">
        <f t="shared" si="8"/>
        <v>10992.857142857143</v>
      </c>
      <c r="R19" s="48">
        <f t="shared" si="9"/>
        <v>3471.4285714285725</v>
      </c>
      <c r="S19" s="138">
        <f t="shared" si="10"/>
        <v>99282.857142857174</v>
      </c>
    </row>
    <row r="20" spans="1:19" x14ac:dyDescent="0.25">
      <c r="A20" s="8">
        <f t="shared" si="11"/>
        <v>8</v>
      </c>
      <c r="B20" s="53">
        <f t="shared" si="11"/>
        <v>2029</v>
      </c>
      <c r="C20" s="10">
        <f t="shared" si="0"/>
        <v>8084762.5208141245</v>
      </c>
      <c r="D20" s="10">
        <f>C20/((1+$D$2)^('12-Truck Op Cost Savings'!B20-$D$3))</f>
        <v>4109883.304533157</v>
      </c>
      <c r="F20" s="48">
        <f>'11-Avoided Truck Miles'!C15</f>
        <v>69428.571428571435</v>
      </c>
      <c r="G20" s="245"/>
      <c r="H20" s="141">
        <f t="shared" si="1"/>
        <v>108771.42857142858</v>
      </c>
      <c r="I20" s="141">
        <f t="shared" si="2"/>
        <v>4628.5714285714294</v>
      </c>
      <c r="J20" s="48">
        <f t="shared" si="3"/>
        <v>104142.85714285714</v>
      </c>
      <c r="K20" s="48">
        <f t="shared" si="4"/>
        <v>7985479.6636712672</v>
      </c>
      <c r="L20" s="37"/>
      <c r="M20" s="141">
        <f t="shared" si="5"/>
        <v>34714.285714285717</v>
      </c>
      <c r="N20" s="141"/>
      <c r="O20" s="141">
        <f t="shared" si="6"/>
        <v>34714.285714285717</v>
      </c>
      <c r="P20" s="141">
        <f t="shared" si="7"/>
        <v>14464.285714285716</v>
      </c>
      <c r="Q20" s="141">
        <f t="shared" si="8"/>
        <v>10992.857142857143</v>
      </c>
      <c r="R20" s="48">
        <f t="shared" si="9"/>
        <v>3471.4285714285725</v>
      </c>
      <c r="S20" s="138">
        <f t="shared" si="10"/>
        <v>99282.857142857174</v>
      </c>
    </row>
    <row r="21" spans="1:19" x14ac:dyDescent="0.25">
      <c r="A21" s="8">
        <f t="shared" si="11"/>
        <v>9</v>
      </c>
      <c r="B21" s="53">
        <f t="shared" si="11"/>
        <v>2030</v>
      </c>
      <c r="C21" s="10">
        <f t="shared" si="0"/>
        <v>8084762.5208141245</v>
      </c>
      <c r="D21" s="10">
        <f>C21/((1+$D$2)^('12-Truck Op Cost Savings'!B21-$D$3))</f>
        <v>3841012.4341431367</v>
      </c>
      <c r="F21" s="48">
        <f>'11-Avoided Truck Miles'!C16</f>
        <v>69428.571428571435</v>
      </c>
      <c r="G21" s="245"/>
      <c r="H21" s="141">
        <f t="shared" si="1"/>
        <v>108771.42857142858</v>
      </c>
      <c r="I21" s="141">
        <f t="shared" si="2"/>
        <v>4628.5714285714294</v>
      </c>
      <c r="J21" s="48">
        <f t="shared" si="3"/>
        <v>104142.85714285714</v>
      </c>
      <c r="K21" s="48">
        <f t="shared" si="4"/>
        <v>7985479.6636712672</v>
      </c>
      <c r="L21" s="37"/>
      <c r="M21" s="141">
        <f t="shared" si="5"/>
        <v>34714.285714285717</v>
      </c>
      <c r="N21" s="141"/>
      <c r="O21" s="141">
        <f t="shared" si="6"/>
        <v>34714.285714285717</v>
      </c>
      <c r="P21" s="141">
        <f t="shared" si="7"/>
        <v>14464.285714285716</v>
      </c>
      <c r="Q21" s="141">
        <f t="shared" si="8"/>
        <v>10992.857142857143</v>
      </c>
      <c r="R21" s="48">
        <f t="shared" si="9"/>
        <v>3471.4285714285725</v>
      </c>
      <c r="S21" s="138">
        <f t="shared" si="10"/>
        <v>99282.857142857174</v>
      </c>
    </row>
    <row r="22" spans="1:19" x14ac:dyDescent="0.25">
      <c r="A22" s="8">
        <f t="shared" si="11"/>
        <v>10</v>
      </c>
      <c r="B22" s="53">
        <f t="shared" si="11"/>
        <v>2031</v>
      </c>
      <c r="C22" s="10">
        <f t="shared" si="0"/>
        <v>8084762.5208141245</v>
      </c>
      <c r="D22" s="10">
        <f>C22/((1+$D$2)^('12-Truck Op Cost Savings'!B22-$D$3))</f>
        <v>3589731.2468627454</v>
      </c>
      <c r="F22" s="48">
        <f>'11-Avoided Truck Miles'!C17</f>
        <v>69428.571428571435</v>
      </c>
      <c r="G22" s="245"/>
      <c r="H22" s="141">
        <f t="shared" si="1"/>
        <v>108771.42857142858</v>
      </c>
      <c r="I22" s="141">
        <f t="shared" si="2"/>
        <v>4628.5714285714294</v>
      </c>
      <c r="J22" s="48">
        <f t="shared" si="3"/>
        <v>104142.85714285714</v>
      </c>
      <c r="K22" s="48">
        <f t="shared" si="4"/>
        <v>7985479.6636712672</v>
      </c>
      <c r="L22" s="37"/>
      <c r="M22" s="141">
        <f t="shared" si="5"/>
        <v>34714.285714285717</v>
      </c>
      <c r="N22" s="141"/>
      <c r="O22" s="141">
        <f t="shared" si="6"/>
        <v>34714.285714285717</v>
      </c>
      <c r="P22" s="141">
        <f t="shared" si="7"/>
        <v>14464.285714285716</v>
      </c>
      <c r="Q22" s="141">
        <f t="shared" si="8"/>
        <v>10992.857142857143</v>
      </c>
      <c r="R22" s="48">
        <f t="shared" si="9"/>
        <v>3471.4285714285725</v>
      </c>
      <c r="S22" s="138">
        <f t="shared" si="10"/>
        <v>99282.857142857174</v>
      </c>
    </row>
    <row r="23" spans="1:19" x14ac:dyDescent="0.25">
      <c r="A23" s="8">
        <f t="shared" si="11"/>
        <v>11</v>
      </c>
      <c r="B23" s="53">
        <f t="shared" si="11"/>
        <v>2032</v>
      </c>
      <c r="C23" s="10">
        <f t="shared" si="0"/>
        <v>8084762.5208141245</v>
      </c>
      <c r="D23" s="10">
        <f>C23/((1+$D$2)^('12-Truck Op Cost Savings'!B23-$D$3))</f>
        <v>3354889.0157595747</v>
      </c>
      <c r="F23" s="48">
        <f>'11-Avoided Truck Miles'!C18</f>
        <v>69428.571428571435</v>
      </c>
      <c r="G23" s="245"/>
      <c r="H23" s="141">
        <f t="shared" si="1"/>
        <v>108771.42857142858</v>
      </c>
      <c r="I23" s="141">
        <f t="shared" si="2"/>
        <v>4628.5714285714294</v>
      </c>
      <c r="J23" s="48">
        <f t="shared" si="3"/>
        <v>104142.85714285714</v>
      </c>
      <c r="K23" s="48">
        <f t="shared" si="4"/>
        <v>7985479.6636712672</v>
      </c>
      <c r="L23" s="37"/>
      <c r="M23" s="141">
        <f t="shared" si="5"/>
        <v>34714.285714285717</v>
      </c>
      <c r="N23" s="141"/>
      <c r="O23" s="141">
        <f t="shared" si="6"/>
        <v>34714.285714285717</v>
      </c>
      <c r="P23" s="141">
        <f t="shared" si="7"/>
        <v>14464.285714285716</v>
      </c>
      <c r="Q23" s="141">
        <f t="shared" si="8"/>
        <v>10992.857142857143</v>
      </c>
      <c r="R23" s="48">
        <f t="shared" si="9"/>
        <v>3471.4285714285725</v>
      </c>
      <c r="S23" s="138">
        <f t="shared" si="10"/>
        <v>99282.857142857174</v>
      </c>
    </row>
    <row r="24" spans="1:19" x14ac:dyDescent="0.25">
      <c r="A24" s="8">
        <f t="shared" si="11"/>
        <v>12</v>
      </c>
      <c r="B24" s="53">
        <f t="shared" si="11"/>
        <v>2033</v>
      </c>
      <c r="C24" s="10">
        <f t="shared" si="0"/>
        <v>8084762.5208141245</v>
      </c>
      <c r="D24" s="10">
        <f>C24/((1+$D$2)^('12-Truck Op Cost Savings'!B24-$D$3))</f>
        <v>3135410.2951024063</v>
      </c>
      <c r="F24" s="48">
        <f>'11-Avoided Truck Miles'!C19</f>
        <v>69428.571428571435</v>
      </c>
      <c r="G24" s="245"/>
      <c r="H24" s="141">
        <f t="shared" si="1"/>
        <v>108771.42857142858</v>
      </c>
      <c r="I24" s="141">
        <f t="shared" si="2"/>
        <v>4628.5714285714294</v>
      </c>
      <c r="J24" s="48">
        <f t="shared" si="3"/>
        <v>104142.85714285714</v>
      </c>
      <c r="K24" s="48">
        <f t="shared" si="4"/>
        <v>7985479.6636712672</v>
      </c>
      <c r="L24" s="37"/>
      <c r="M24" s="141">
        <f t="shared" si="5"/>
        <v>34714.285714285717</v>
      </c>
      <c r="N24" s="141"/>
      <c r="O24" s="141">
        <f t="shared" si="6"/>
        <v>34714.285714285717</v>
      </c>
      <c r="P24" s="141">
        <f t="shared" si="7"/>
        <v>14464.285714285716</v>
      </c>
      <c r="Q24" s="141">
        <f t="shared" si="8"/>
        <v>10992.857142857143</v>
      </c>
      <c r="R24" s="48">
        <f t="shared" si="9"/>
        <v>3471.4285714285725</v>
      </c>
      <c r="S24" s="138">
        <f t="shared" si="10"/>
        <v>99282.857142857174</v>
      </c>
    </row>
    <row r="25" spans="1:19" x14ac:dyDescent="0.25">
      <c r="A25" s="8">
        <f t="shared" si="11"/>
        <v>13</v>
      </c>
      <c r="B25" s="53">
        <f t="shared" si="11"/>
        <v>2034</v>
      </c>
      <c r="C25" s="10">
        <f t="shared" si="0"/>
        <v>8084762.5208141245</v>
      </c>
      <c r="D25" s="10">
        <f>C25/((1+$D$2)^('12-Truck Op Cost Savings'!B25-$D$3))</f>
        <v>2930289.9954228094</v>
      </c>
      <c r="F25" s="48">
        <f>'11-Avoided Truck Miles'!C20</f>
        <v>69428.571428571435</v>
      </c>
      <c r="G25" s="245"/>
      <c r="H25" s="141">
        <f t="shared" si="1"/>
        <v>108771.42857142858</v>
      </c>
      <c r="I25" s="141">
        <f t="shared" si="2"/>
        <v>4628.5714285714294</v>
      </c>
      <c r="J25" s="48">
        <f t="shared" si="3"/>
        <v>104142.85714285714</v>
      </c>
      <c r="K25" s="48">
        <f t="shared" si="4"/>
        <v>7985479.6636712672</v>
      </c>
      <c r="L25" s="37"/>
      <c r="M25" s="141">
        <f t="shared" si="5"/>
        <v>34714.285714285717</v>
      </c>
      <c r="N25" s="141"/>
      <c r="O25" s="141">
        <f t="shared" si="6"/>
        <v>34714.285714285717</v>
      </c>
      <c r="P25" s="141">
        <f t="shared" si="7"/>
        <v>14464.285714285716</v>
      </c>
      <c r="Q25" s="141">
        <f t="shared" si="8"/>
        <v>10992.857142857143</v>
      </c>
      <c r="R25" s="48">
        <f t="shared" si="9"/>
        <v>3471.4285714285725</v>
      </c>
      <c r="S25" s="138">
        <f t="shared" si="10"/>
        <v>99282.857142857174</v>
      </c>
    </row>
    <row r="26" spans="1:19" x14ac:dyDescent="0.25">
      <c r="A26" s="8">
        <f t="shared" si="11"/>
        <v>14</v>
      </c>
      <c r="B26" s="53">
        <f t="shared" si="11"/>
        <v>2035</v>
      </c>
      <c r="C26" s="10">
        <f t="shared" si="0"/>
        <v>8084762.5208141245</v>
      </c>
      <c r="D26" s="10">
        <f>C26/((1+$D$2)^('12-Truck Op Cost Savings'!B26-$D$3))</f>
        <v>2738588.7807689812</v>
      </c>
      <c r="F26" s="48">
        <f>'11-Avoided Truck Miles'!C21</f>
        <v>69428.571428571435</v>
      </c>
      <c r="G26" s="245"/>
      <c r="H26" s="141">
        <f t="shared" si="1"/>
        <v>108771.42857142858</v>
      </c>
      <c r="I26" s="141">
        <f t="shared" si="2"/>
        <v>4628.5714285714294</v>
      </c>
      <c r="J26" s="48">
        <f t="shared" si="3"/>
        <v>104142.85714285714</v>
      </c>
      <c r="K26" s="48">
        <f t="shared" si="4"/>
        <v>7985479.6636712672</v>
      </c>
      <c r="L26" s="37"/>
      <c r="M26" s="141">
        <f t="shared" si="5"/>
        <v>34714.285714285717</v>
      </c>
      <c r="N26" s="141"/>
      <c r="O26" s="141">
        <f t="shared" si="6"/>
        <v>34714.285714285717</v>
      </c>
      <c r="P26" s="141">
        <f t="shared" si="7"/>
        <v>14464.285714285716</v>
      </c>
      <c r="Q26" s="141">
        <f t="shared" si="8"/>
        <v>10992.857142857143</v>
      </c>
      <c r="R26" s="48">
        <f t="shared" si="9"/>
        <v>3471.4285714285725</v>
      </c>
      <c r="S26" s="138">
        <f t="shared" si="10"/>
        <v>99282.857142857174</v>
      </c>
    </row>
    <row r="27" spans="1:19" x14ac:dyDescent="0.25">
      <c r="A27" s="8">
        <f t="shared" si="11"/>
        <v>15</v>
      </c>
      <c r="B27" s="53">
        <f t="shared" si="11"/>
        <v>2036</v>
      </c>
      <c r="C27" s="10">
        <f t="shared" si="0"/>
        <v>8084762.5208141245</v>
      </c>
      <c r="D27" s="10">
        <f>C27/((1+$D$2)^('12-Truck Op Cost Savings'!B27-$D$3))</f>
        <v>2559428.7670738143</v>
      </c>
      <c r="F27" s="48">
        <f>'11-Avoided Truck Miles'!C22</f>
        <v>69428.571428571435</v>
      </c>
      <c r="G27" s="245"/>
      <c r="H27" s="141">
        <f t="shared" si="1"/>
        <v>108771.42857142858</v>
      </c>
      <c r="I27" s="141">
        <f t="shared" si="2"/>
        <v>4628.5714285714294</v>
      </c>
      <c r="J27" s="48">
        <f t="shared" si="3"/>
        <v>104142.85714285714</v>
      </c>
      <c r="K27" s="48">
        <f t="shared" si="4"/>
        <v>7985479.6636712672</v>
      </c>
      <c r="L27" s="37"/>
      <c r="M27" s="141">
        <f t="shared" si="5"/>
        <v>34714.285714285717</v>
      </c>
      <c r="N27" s="141"/>
      <c r="O27" s="141">
        <f t="shared" si="6"/>
        <v>34714.285714285717</v>
      </c>
      <c r="P27" s="141">
        <f t="shared" si="7"/>
        <v>14464.285714285716</v>
      </c>
      <c r="Q27" s="141">
        <f t="shared" si="8"/>
        <v>10992.857142857143</v>
      </c>
      <c r="R27" s="48">
        <f t="shared" si="9"/>
        <v>3471.4285714285725</v>
      </c>
      <c r="S27" s="138">
        <f t="shared" si="10"/>
        <v>99282.857142857174</v>
      </c>
    </row>
    <row r="28" spans="1:19" x14ac:dyDescent="0.25">
      <c r="A28" s="8">
        <f t="shared" si="11"/>
        <v>16</v>
      </c>
      <c r="B28" s="53">
        <f t="shared" si="11"/>
        <v>2037</v>
      </c>
      <c r="C28" s="10">
        <f t="shared" si="0"/>
        <v>8084762.5208141245</v>
      </c>
      <c r="D28" s="10">
        <f>C28/((1+$D$2)^('12-Truck Op Cost Savings'!B28-$D$3))</f>
        <v>2391989.5019381442</v>
      </c>
      <c r="F28" s="48">
        <f>'11-Avoided Truck Miles'!C23</f>
        <v>69428.571428571435</v>
      </c>
      <c r="G28" s="245"/>
      <c r="H28" s="141">
        <f t="shared" si="1"/>
        <v>108771.42857142858</v>
      </c>
      <c r="I28" s="141">
        <f t="shared" si="2"/>
        <v>4628.5714285714294</v>
      </c>
      <c r="J28" s="48">
        <f t="shared" si="3"/>
        <v>104142.85714285714</v>
      </c>
      <c r="K28" s="48">
        <f t="shared" si="4"/>
        <v>7985479.6636712672</v>
      </c>
      <c r="L28" s="37"/>
      <c r="M28" s="141">
        <f t="shared" si="5"/>
        <v>34714.285714285717</v>
      </c>
      <c r="N28" s="141"/>
      <c r="O28" s="141">
        <f t="shared" si="6"/>
        <v>34714.285714285717</v>
      </c>
      <c r="P28" s="141">
        <f t="shared" si="7"/>
        <v>14464.285714285716</v>
      </c>
      <c r="Q28" s="141">
        <f t="shared" si="8"/>
        <v>10992.857142857143</v>
      </c>
      <c r="R28" s="48">
        <f t="shared" si="9"/>
        <v>3471.4285714285725</v>
      </c>
      <c r="S28" s="138">
        <f t="shared" si="10"/>
        <v>99282.857142857174</v>
      </c>
    </row>
    <row r="29" spans="1:19" x14ac:dyDescent="0.25">
      <c r="A29" s="8">
        <f t="shared" si="11"/>
        <v>17</v>
      </c>
      <c r="B29" s="53">
        <f t="shared" si="11"/>
        <v>2038</v>
      </c>
      <c r="C29" s="10">
        <f t="shared" si="0"/>
        <v>8084762.5208141245</v>
      </c>
      <c r="D29" s="10">
        <f>C29/((1+$D$2)^('12-Truck Op Cost Savings'!B29-$D$3))</f>
        <v>2235504.2074188259</v>
      </c>
      <c r="F29" s="48">
        <f>'11-Avoided Truck Miles'!C24</f>
        <v>69428.571428571435</v>
      </c>
      <c r="G29" s="245"/>
      <c r="H29" s="141">
        <f t="shared" si="1"/>
        <v>108771.42857142858</v>
      </c>
      <c r="I29" s="141">
        <f t="shared" si="2"/>
        <v>4628.5714285714294</v>
      </c>
      <c r="J29" s="48">
        <f t="shared" si="3"/>
        <v>104142.85714285714</v>
      </c>
      <c r="K29" s="48">
        <f t="shared" si="4"/>
        <v>7985479.6636712672</v>
      </c>
      <c r="L29" s="37"/>
      <c r="M29" s="141">
        <f t="shared" si="5"/>
        <v>34714.285714285717</v>
      </c>
      <c r="N29" s="141"/>
      <c r="O29" s="141">
        <f t="shared" si="6"/>
        <v>34714.285714285717</v>
      </c>
      <c r="P29" s="141">
        <f t="shared" si="7"/>
        <v>14464.285714285716</v>
      </c>
      <c r="Q29" s="141">
        <f t="shared" si="8"/>
        <v>10992.857142857143</v>
      </c>
      <c r="R29" s="48">
        <f t="shared" si="9"/>
        <v>3471.4285714285725</v>
      </c>
      <c r="S29" s="138">
        <f t="shared" si="10"/>
        <v>99282.857142857174</v>
      </c>
    </row>
    <row r="30" spans="1:19" x14ac:dyDescent="0.25">
      <c r="A30" s="8">
        <f t="shared" si="11"/>
        <v>18</v>
      </c>
      <c r="B30" s="53">
        <f t="shared" si="11"/>
        <v>2039</v>
      </c>
      <c r="C30" s="10">
        <f t="shared" si="0"/>
        <v>8084762.5208141245</v>
      </c>
      <c r="D30" s="10">
        <f>C30/((1+$D$2)^('12-Truck Op Cost Savings'!B30-$D$3))</f>
        <v>2089256.2686157255</v>
      </c>
      <c r="F30" s="48">
        <f>'11-Avoided Truck Miles'!C25</f>
        <v>69428.571428571435</v>
      </c>
      <c r="G30" s="245"/>
      <c r="H30" s="141">
        <f t="shared" si="1"/>
        <v>108771.42857142858</v>
      </c>
      <c r="I30" s="141">
        <f t="shared" si="2"/>
        <v>4628.5714285714294</v>
      </c>
      <c r="J30" s="48">
        <f t="shared" si="3"/>
        <v>104142.85714285714</v>
      </c>
      <c r="K30" s="48">
        <f t="shared" si="4"/>
        <v>7985479.6636712672</v>
      </c>
      <c r="L30" s="37"/>
      <c r="M30" s="141">
        <f t="shared" si="5"/>
        <v>34714.285714285717</v>
      </c>
      <c r="N30" s="141"/>
      <c r="O30" s="141">
        <f t="shared" si="6"/>
        <v>34714.285714285717</v>
      </c>
      <c r="P30" s="141">
        <f t="shared" si="7"/>
        <v>14464.285714285716</v>
      </c>
      <c r="Q30" s="141">
        <f t="shared" si="8"/>
        <v>10992.857142857143</v>
      </c>
      <c r="R30" s="48">
        <f t="shared" si="9"/>
        <v>3471.4285714285725</v>
      </c>
      <c r="S30" s="138">
        <f t="shared" si="10"/>
        <v>99282.857142857174</v>
      </c>
    </row>
    <row r="31" spans="1:19" x14ac:dyDescent="0.25">
      <c r="A31" s="8">
        <f t="shared" si="11"/>
        <v>19</v>
      </c>
      <c r="B31" s="53">
        <f t="shared" si="11"/>
        <v>2040</v>
      </c>
      <c r="C31" s="10">
        <f t="shared" si="0"/>
        <v>8084762.5208141245</v>
      </c>
      <c r="D31" s="10">
        <f>C31/((1+$D$2)^('12-Truck Op Cost Savings'!B31-$D$3))</f>
        <v>1952575.9519773135</v>
      </c>
      <c r="F31" s="48">
        <f>'11-Avoided Truck Miles'!C26</f>
        <v>69428.571428571435</v>
      </c>
      <c r="G31" s="245"/>
      <c r="H31" s="141">
        <f t="shared" si="1"/>
        <v>108771.42857142858</v>
      </c>
      <c r="I31" s="141">
        <f t="shared" si="2"/>
        <v>4628.5714285714294</v>
      </c>
      <c r="J31" s="48">
        <f t="shared" si="3"/>
        <v>104142.85714285714</v>
      </c>
      <c r="K31" s="48">
        <f t="shared" si="4"/>
        <v>7985479.6636712672</v>
      </c>
      <c r="L31" s="37"/>
      <c r="M31" s="141">
        <f t="shared" si="5"/>
        <v>34714.285714285717</v>
      </c>
      <c r="N31" s="141"/>
      <c r="O31" s="141">
        <f t="shared" si="6"/>
        <v>34714.285714285717</v>
      </c>
      <c r="P31" s="141">
        <f t="shared" si="7"/>
        <v>14464.285714285716</v>
      </c>
      <c r="Q31" s="141">
        <f t="shared" si="8"/>
        <v>10992.857142857143</v>
      </c>
      <c r="R31" s="48">
        <f t="shared" si="9"/>
        <v>3471.4285714285725</v>
      </c>
      <c r="S31" s="138">
        <f t="shared" si="10"/>
        <v>99282.857142857174</v>
      </c>
    </row>
    <row r="32" spans="1:19" ht="15.75" thickBot="1" x14ac:dyDescent="0.3">
      <c r="A32" s="8">
        <f t="shared" si="11"/>
        <v>20</v>
      </c>
      <c r="B32" s="134">
        <f t="shared" si="11"/>
        <v>2041</v>
      </c>
      <c r="C32" s="10">
        <f t="shared" si="0"/>
        <v>8084762.5208141245</v>
      </c>
      <c r="D32" s="10">
        <f>C32/((1+$D$2)^('12-Truck Op Cost Savings'!B32-$D$3))</f>
        <v>1824837.3382965545</v>
      </c>
      <c r="F32" s="48">
        <f>'11-Avoided Truck Miles'!C27</f>
        <v>69428.571428571435</v>
      </c>
      <c r="G32" s="245"/>
      <c r="H32" s="141">
        <f t="shared" si="1"/>
        <v>108771.42857142858</v>
      </c>
      <c r="I32" s="141">
        <f t="shared" si="2"/>
        <v>4628.5714285714294</v>
      </c>
      <c r="J32" s="48">
        <f t="shared" si="3"/>
        <v>104142.85714285714</v>
      </c>
      <c r="K32" s="48">
        <f t="shared" si="4"/>
        <v>7985479.6636712672</v>
      </c>
      <c r="L32" s="37"/>
      <c r="M32" s="141">
        <f t="shared" si="5"/>
        <v>34714.285714285717</v>
      </c>
      <c r="N32" s="141"/>
      <c r="O32" s="141">
        <f t="shared" si="6"/>
        <v>34714.285714285717</v>
      </c>
      <c r="P32" s="141">
        <f t="shared" si="7"/>
        <v>14464.285714285716</v>
      </c>
      <c r="Q32" s="141">
        <f t="shared" si="8"/>
        <v>10992.857142857143</v>
      </c>
      <c r="R32" s="48">
        <f t="shared" si="9"/>
        <v>3471.4285714285725</v>
      </c>
      <c r="S32" s="138">
        <f t="shared" si="10"/>
        <v>99282.857142857174</v>
      </c>
    </row>
    <row r="33" spans="2:19" ht="15.75" thickBot="1" x14ac:dyDescent="0.3">
      <c r="B33" s="452" t="s">
        <v>0</v>
      </c>
      <c r="C33" s="453"/>
      <c r="D33" s="17">
        <f>SUM(D13:D32)</f>
        <v>69495401.126595169</v>
      </c>
      <c r="I33" s="57"/>
      <c r="J33" s="37"/>
      <c r="K33" s="37"/>
      <c r="L33" s="37"/>
      <c r="M33" s="57"/>
      <c r="N33" s="57"/>
      <c r="O33" s="57"/>
      <c r="P33" s="57"/>
      <c r="Q33" s="37"/>
      <c r="R33" s="57"/>
      <c r="S33" s="57"/>
    </row>
    <row r="34" spans="2:19" x14ac:dyDescent="0.25">
      <c r="C34" s="57"/>
      <c r="D34" s="57"/>
    </row>
    <row r="35" spans="2:19" x14ac:dyDescent="0.25">
      <c r="C35" s="57"/>
    </row>
  </sheetData>
  <mergeCells count="10">
    <mergeCell ref="A4:C4"/>
    <mergeCell ref="A3:C3"/>
    <mergeCell ref="A2:C2"/>
    <mergeCell ref="B33:C33"/>
    <mergeCell ref="A9:C9"/>
    <mergeCell ref="A8:C8"/>
    <mergeCell ref="A7:C7"/>
    <mergeCell ref="A5:C5"/>
    <mergeCell ref="A6:C6"/>
    <mergeCell ref="A10:C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zoomScale="80" zoomScaleNormal="80" workbookViewId="0"/>
  </sheetViews>
  <sheetFormatPr defaultColWidth="8.85546875" defaultRowHeight="15" x14ac:dyDescent="0.25"/>
  <cols>
    <col min="1" max="1" width="14" style="4" customWidth="1"/>
    <col min="2" max="2" width="18.5703125" style="4" customWidth="1"/>
    <col min="3" max="3" width="19.85546875" style="4" customWidth="1"/>
    <col min="4" max="4" width="16.7109375" style="4" customWidth="1"/>
    <col min="5" max="5" width="2.7109375" style="4" customWidth="1"/>
    <col min="6" max="10" width="17.7109375" style="4" customWidth="1"/>
    <col min="11" max="11" width="13.5703125" style="4" customWidth="1"/>
    <col min="12" max="16384" width="8.85546875" style="4"/>
  </cols>
  <sheetData>
    <row r="2" spans="1:12" x14ac:dyDescent="0.25">
      <c r="A2" s="451" t="s">
        <v>255</v>
      </c>
      <c r="B2" s="451"/>
      <c r="C2" s="451"/>
      <c r="D2" s="118">
        <f>'7-Inputs'!B3</f>
        <v>7.0000000000000007E-2</v>
      </c>
    </row>
    <row r="3" spans="1:12" x14ac:dyDescent="0.25">
      <c r="A3" s="451" t="s">
        <v>239</v>
      </c>
      <c r="B3" s="451"/>
      <c r="C3" s="451"/>
      <c r="D3" s="39">
        <f>'7-Inputs'!B4</f>
        <v>2019</v>
      </c>
    </row>
    <row r="4" spans="1:12" x14ac:dyDescent="0.25">
      <c r="A4" s="451" t="s">
        <v>271</v>
      </c>
      <c r="B4" s="451"/>
      <c r="C4" s="451"/>
      <c r="D4" s="39">
        <f>'7-Inputs'!B50</f>
        <v>19</v>
      </c>
    </row>
    <row r="5" spans="1:12" x14ac:dyDescent="0.25">
      <c r="A5" s="451" t="s">
        <v>272</v>
      </c>
      <c r="B5" s="451"/>
      <c r="C5" s="451"/>
      <c r="D5" s="39">
        <f>'7-Inputs'!B51</f>
        <v>25</v>
      </c>
    </row>
    <row r="6" spans="1:12" x14ac:dyDescent="0.25">
      <c r="A6" s="451" t="s">
        <v>309</v>
      </c>
      <c r="B6" s="451"/>
      <c r="C6" s="451"/>
      <c r="D6" s="56">
        <f>'7-Inputs'!B68</f>
        <v>509.29344998817686</v>
      </c>
    </row>
    <row r="7" spans="1:12" x14ac:dyDescent="0.25">
      <c r="C7" s="249"/>
    </row>
    <row r="8" spans="1:12" ht="15.75" thickBot="1" x14ac:dyDescent="0.3"/>
    <row r="9" spans="1:12" ht="60.75" thickBot="1" x14ac:dyDescent="0.3">
      <c r="A9" s="62" t="s">
        <v>125</v>
      </c>
      <c r="B9" s="62" t="s">
        <v>1</v>
      </c>
      <c r="C9" s="62" t="s">
        <v>158</v>
      </c>
      <c r="D9" s="62" t="s">
        <v>159</v>
      </c>
      <c r="F9" s="62" t="s">
        <v>305</v>
      </c>
      <c r="G9" s="62" t="s">
        <v>293</v>
      </c>
      <c r="H9" s="62" t="s">
        <v>294</v>
      </c>
      <c r="I9" s="62" t="s">
        <v>295</v>
      </c>
      <c r="J9" s="62" t="s">
        <v>308</v>
      </c>
      <c r="K9" s="62" t="s">
        <v>307</v>
      </c>
    </row>
    <row r="10" spans="1:12" x14ac:dyDescent="0.25">
      <c r="A10" s="8">
        <v>1</v>
      </c>
      <c r="B10" s="53">
        <f>'7-Inputs'!B8</f>
        <v>2022</v>
      </c>
      <c r="C10" s="10">
        <f>K10</f>
        <v>1325981.8751477895</v>
      </c>
      <c r="D10" s="10">
        <f>C10/((1+$D$2)^('13-Vessel Op Cost Savings'!B10-$D$3))</f>
        <v>1082396.1894788912</v>
      </c>
      <c r="F10" s="141">
        <f>'12-Truck Op Cost Savings'!O13</f>
        <v>26035.714285714286</v>
      </c>
      <c r="G10" s="141">
        <f>F10*($D$5/60)</f>
        <v>10848.214285714286</v>
      </c>
      <c r="H10" s="141">
        <f>F10*($D$4/60)</f>
        <v>8244.6428571428569</v>
      </c>
      <c r="I10" s="141">
        <f>G10-H10</f>
        <v>2603.5714285714294</v>
      </c>
      <c r="J10" s="141">
        <f>I10</f>
        <v>2603.5714285714294</v>
      </c>
      <c r="K10" s="138">
        <f>I10*$D$6</f>
        <v>1325981.8751477895</v>
      </c>
      <c r="L10" s="57"/>
    </row>
    <row r="11" spans="1:12" x14ac:dyDescent="0.25">
      <c r="A11" s="8">
        <f>A10+1</f>
        <v>2</v>
      </c>
      <c r="B11" s="53">
        <f>B10+1</f>
        <v>2023</v>
      </c>
      <c r="C11" s="10">
        <f t="shared" ref="C11:C29" si="0">K11</f>
        <v>1392280.9689051786</v>
      </c>
      <c r="D11" s="10">
        <f>C11/((1+$D$2)^('13-Vessel Op Cost Savings'!B11-$D$3))</f>
        <v>1062164.4850026502</v>
      </c>
      <c r="F11" s="141">
        <f>'12-Truck Op Cost Savings'!O14</f>
        <v>27337.5</v>
      </c>
      <c r="G11" s="141">
        <f t="shared" ref="G11:G29" si="1">F11*($D$5/60)</f>
        <v>11390.625</v>
      </c>
      <c r="H11" s="141">
        <f t="shared" ref="H11:H29" si="2">F11*($D$4/60)</f>
        <v>8656.875</v>
      </c>
      <c r="I11" s="48">
        <f t="shared" ref="I11:I29" si="3">G11-H11</f>
        <v>2733.75</v>
      </c>
      <c r="J11" s="141">
        <f t="shared" ref="J11:J29" si="4">I11</f>
        <v>2733.75</v>
      </c>
      <c r="K11" s="10">
        <f t="shared" ref="K11:K29" si="5">I11*$D$6</f>
        <v>1392280.9689051786</v>
      </c>
    </row>
    <row r="12" spans="1:12" x14ac:dyDescent="0.25">
      <c r="A12" s="8">
        <f t="shared" ref="A12:B27" si="6">A11+1</f>
        <v>3</v>
      </c>
      <c r="B12" s="53">
        <f t="shared" si="6"/>
        <v>2024</v>
      </c>
      <c r="C12" s="10">
        <f t="shared" si="0"/>
        <v>1461895.0173504374</v>
      </c>
      <c r="D12" s="10">
        <f>C12/((1+$D$2)^('13-Vessel Op Cost Savings'!B12-$D$3))</f>
        <v>1042310.9432268994</v>
      </c>
      <c r="F12" s="141">
        <f>'12-Truck Op Cost Savings'!O15</f>
        <v>28704.375</v>
      </c>
      <c r="G12" s="141">
        <f t="shared" si="1"/>
        <v>11960.15625</v>
      </c>
      <c r="H12" s="141">
        <f t="shared" si="2"/>
        <v>9089.71875</v>
      </c>
      <c r="I12" s="48">
        <f t="shared" si="3"/>
        <v>2870.4375</v>
      </c>
      <c r="J12" s="141">
        <f t="shared" si="4"/>
        <v>2870.4375</v>
      </c>
      <c r="K12" s="10">
        <f t="shared" si="5"/>
        <v>1461895.0173504374</v>
      </c>
    </row>
    <row r="13" spans="1:12" x14ac:dyDescent="0.25">
      <c r="A13" s="8">
        <f t="shared" si="6"/>
        <v>4</v>
      </c>
      <c r="B13" s="53">
        <f t="shared" si="6"/>
        <v>2025</v>
      </c>
      <c r="C13" s="10">
        <f t="shared" si="0"/>
        <v>1534989.7682179594</v>
      </c>
      <c r="D13" s="10">
        <f>C13/((1+$D$2)^('13-Vessel Op Cost Savings'!B13-$D$3))</f>
        <v>1022828.4956899482</v>
      </c>
      <c r="F13" s="141">
        <f>'12-Truck Op Cost Savings'!O16</f>
        <v>30139.59375</v>
      </c>
      <c r="G13" s="141">
        <f t="shared" si="1"/>
        <v>12558.1640625</v>
      </c>
      <c r="H13" s="141">
        <f t="shared" si="2"/>
        <v>9544.2046874999996</v>
      </c>
      <c r="I13" s="48">
        <f t="shared" si="3"/>
        <v>3013.9593750000004</v>
      </c>
      <c r="J13" s="141">
        <f t="shared" si="4"/>
        <v>3013.9593750000004</v>
      </c>
      <c r="K13" s="10">
        <f t="shared" si="5"/>
        <v>1534989.7682179594</v>
      </c>
    </row>
    <row r="14" spans="1:12" x14ac:dyDescent="0.25">
      <c r="A14" s="8">
        <f t="shared" si="6"/>
        <v>5</v>
      </c>
      <c r="B14" s="53">
        <f t="shared" si="6"/>
        <v>2026</v>
      </c>
      <c r="C14" s="10">
        <f t="shared" si="0"/>
        <v>1611739.2566288577</v>
      </c>
      <c r="D14" s="10">
        <f>C14/((1+$D$2)^('13-Vessel Op Cost Savings'!B14-$D$3))</f>
        <v>1003710.2060508839</v>
      </c>
      <c r="F14" s="141">
        <f>'12-Truck Op Cost Savings'!O17</f>
        <v>31646.573437499999</v>
      </c>
      <c r="G14" s="141">
        <f t="shared" si="1"/>
        <v>13186.072265625</v>
      </c>
      <c r="H14" s="141">
        <f t="shared" si="2"/>
        <v>10021.414921874999</v>
      </c>
      <c r="I14" s="48">
        <f t="shared" si="3"/>
        <v>3164.657343750001</v>
      </c>
      <c r="J14" s="141">
        <f t="shared" si="4"/>
        <v>3164.657343750001</v>
      </c>
      <c r="K14" s="10">
        <f t="shared" si="5"/>
        <v>1611739.2566288577</v>
      </c>
    </row>
    <row r="15" spans="1:12" x14ac:dyDescent="0.25">
      <c r="A15" s="8">
        <f t="shared" si="6"/>
        <v>6</v>
      </c>
      <c r="B15" s="53">
        <f t="shared" si="6"/>
        <v>2027</v>
      </c>
      <c r="C15" s="10">
        <f t="shared" si="0"/>
        <v>1692326.2194603006</v>
      </c>
      <c r="D15" s="10">
        <f>C15/((1+$D$2)^('13-Vessel Op Cost Savings'!B15-$D$3))</f>
        <v>984949.26762002625</v>
      </c>
      <c r="F15" s="141">
        <f>'12-Truck Op Cost Savings'!O18</f>
        <v>33228.902109375005</v>
      </c>
      <c r="G15" s="141">
        <f t="shared" si="1"/>
        <v>13845.375878906252</v>
      </c>
      <c r="H15" s="141">
        <f t="shared" si="2"/>
        <v>10522.485667968751</v>
      </c>
      <c r="I15" s="48">
        <f t="shared" si="3"/>
        <v>3322.8902109375013</v>
      </c>
      <c r="J15" s="141">
        <f t="shared" si="4"/>
        <v>3322.8902109375013</v>
      </c>
      <c r="K15" s="10">
        <f t="shared" si="5"/>
        <v>1692326.2194603006</v>
      </c>
    </row>
    <row r="16" spans="1:12" x14ac:dyDescent="0.25">
      <c r="A16" s="8">
        <f t="shared" si="6"/>
        <v>7</v>
      </c>
      <c r="B16" s="53">
        <f t="shared" si="6"/>
        <v>2028</v>
      </c>
      <c r="C16" s="10">
        <f t="shared" si="0"/>
        <v>1767975.833530386</v>
      </c>
      <c r="D16" s="10">
        <f>C16/((1+$D$2)^('13-Vessel Op Cost Savings'!B16-$D$3))</f>
        <v>961661.71193051152</v>
      </c>
      <c r="F16" s="141">
        <f>'12-Truck Op Cost Savings'!O19</f>
        <v>34714.285714285717</v>
      </c>
      <c r="G16" s="141">
        <f t="shared" si="1"/>
        <v>14464.285714285716</v>
      </c>
      <c r="H16" s="141">
        <f t="shared" si="2"/>
        <v>10992.857142857143</v>
      </c>
      <c r="I16" s="48">
        <f t="shared" si="3"/>
        <v>3471.4285714285725</v>
      </c>
      <c r="J16" s="141">
        <f t="shared" si="4"/>
        <v>3471.4285714285725</v>
      </c>
      <c r="K16" s="10">
        <f t="shared" si="5"/>
        <v>1767975.833530386</v>
      </c>
    </row>
    <row r="17" spans="1:11" x14ac:dyDescent="0.25">
      <c r="A17" s="8">
        <f t="shared" si="6"/>
        <v>8</v>
      </c>
      <c r="B17" s="53">
        <f t="shared" si="6"/>
        <v>2029</v>
      </c>
      <c r="C17" s="10">
        <f t="shared" si="0"/>
        <v>1767975.833530386</v>
      </c>
      <c r="D17" s="10">
        <f>C17/((1+$D$2)^('13-Vessel Op Cost Savings'!B17-$D$3))</f>
        <v>898749.26348645939</v>
      </c>
      <c r="F17" s="141">
        <f>'12-Truck Op Cost Savings'!O20</f>
        <v>34714.285714285717</v>
      </c>
      <c r="G17" s="141">
        <f t="shared" si="1"/>
        <v>14464.285714285716</v>
      </c>
      <c r="H17" s="141">
        <f t="shared" si="2"/>
        <v>10992.857142857143</v>
      </c>
      <c r="I17" s="48">
        <f t="shared" si="3"/>
        <v>3471.4285714285725</v>
      </c>
      <c r="J17" s="141">
        <f t="shared" si="4"/>
        <v>3471.4285714285725</v>
      </c>
      <c r="K17" s="10">
        <f t="shared" si="5"/>
        <v>1767975.833530386</v>
      </c>
    </row>
    <row r="18" spans="1:11" x14ac:dyDescent="0.25">
      <c r="A18" s="8">
        <f t="shared" si="6"/>
        <v>9</v>
      </c>
      <c r="B18" s="53">
        <f t="shared" si="6"/>
        <v>2030</v>
      </c>
      <c r="C18" s="10">
        <f t="shared" si="0"/>
        <v>1767975.833530386</v>
      </c>
      <c r="D18" s="10">
        <f>C18/((1+$D$2)^('13-Vessel Op Cost Savings'!B18-$D$3))</f>
        <v>839952.5826976255</v>
      </c>
      <c r="F18" s="141">
        <f>'12-Truck Op Cost Savings'!O21</f>
        <v>34714.285714285717</v>
      </c>
      <c r="G18" s="141">
        <f t="shared" si="1"/>
        <v>14464.285714285716</v>
      </c>
      <c r="H18" s="141">
        <f t="shared" si="2"/>
        <v>10992.857142857143</v>
      </c>
      <c r="I18" s="48">
        <f t="shared" si="3"/>
        <v>3471.4285714285725</v>
      </c>
      <c r="J18" s="141">
        <f t="shared" si="4"/>
        <v>3471.4285714285725</v>
      </c>
      <c r="K18" s="10">
        <f t="shared" si="5"/>
        <v>1767975.833530386</v>
      </c>
    </row>
    <row r="19" spans="1:11" x14ac:dyDescent="0.25">
      <c r="A19" s="8">
        <f t="shared" si="6"/>
        <v>10</v>
      </c>
      <c r="B19" s="53">
        <f t="shared" si="6"/>
        <v>2031</v>
      </c>
      <c r="C19" s="10">
        <f t="shared" si="0"/>
        <v>1767975.833530386</v>
      </c>
      <c r="D19" s="10">
        <f>C19/((1+$D$2)^('13-Vessel Op Cost Savings'!B19-$D$3))</f>
        <v>785002.41373609868</v>
      </c>
      <c r="F19" s="141">
        <f>'12-Truck Op Cost Savings'!O22</f>
        <v>34714.285714285717</v>
      </c>
      <c r="G19" s="141">
        <f t="shared" si="1"/>
        <v>14464.285714285716</v>
      </c>
      <c r="H19" s="141">
        <f t="shared" si="2"/>
        <v>10992.857142857143</v>
      </c>
      <c r="I19" s="48">
        <f t="shared" si="3"/>
        <v>3471.4285714285725</v>
      </c>
      <c r="J19" s="141">
        <f t="shared" si="4"/>
        <v>3471.4285714285725</v>
      </c>
      <c r="K19" s="10">
        <f t="shared" si="5"/>
        <v>1767975.833530386</v>
      </c>
    </row>
    <row r="20" spans="1:11" x14ac:dyDescent="0.25">
      <c r="A20" s="8">
        <f t="shared" si="6"/>
        <v>11</v>
      </c>
      <c r="B20" s="53">
        <f t="shared" si="6"/>
        <v>2032</v>
      </c>
      <c r="C20" s="10">
        <f t="shared" si="0"/>
        <v>1767975.833530386</v>
      </c>
      <c r="D20" s="10">
        <f>C20/((1+$D$2)^('13-Vessel Op Cost Savings'!B20-$D$3))</f>
        <v>733647.11564121372</v>
      </c>
      <c r="F20" s="141">
        <f>'12-Truck Op Cost Savings'!O23</f>
        <v>34714.285714285717</v>
      </c>
      <c r="G20" s="141">
        <f t="shared" si="1"/>
        <v>14464.285714285716</v>
      </c>
      <c r="H20" s="141">
        <f t="shared" si="2"/>
        <v>10992.857142857143</v>
      </c>
      <c r="I20" s="48">
        <f t="shared" si="3"/>
        <v>3471.4285714285725</v>
      </c>
      <c r="J20" s="141">
        <f t="shared" si="4"/>
        <v>3471.4285714285725</v>
      </c>
      <c r="K20" s="10">
        <f t="shared" si="5"/>
        <v>1767975.833530386</v>
      </c>
    </row>
    <row r="21" spans="1:11" x14ac:dyDescent="0.25">
      <c r="A21" s="8">
        <f t="shared" si="6"/>
        <v>12</v>
      </c>
      <c r="B21" s="53">
        <f t="shared" si="6"/>
        <v>2033</v>
      </c>
      <c r="C21" s="10">
        <f t="shared" si="0"/>
        <v>1767975.833530386</v>
      </c>
      <c r="D21" s="10">
        <f>C21/((1+$D$2)^('13-Vessel Op Cost Savings'!B21-$D$3))</f>
        <v>685651.50994505954</v>
      </c>
      <c r="F21" s="141">
        <f>'12-Truck Op Cost Savings'!O24</f>
        <v>34714.285714285717</v>
      </c>
      <c r="G21" s="141">
        <f t="shared" si="1"/>
        <v>14464.285714285716</v>
      </c>
      <c r="H21" s="141">
        <f t="shared" si="2"/>
        <v>10992.857142857143</v>
      </c>
      <c r="I21" s="48">
        <f t="shared" si="3"/>
        <v>3471.4285714285725</v>
      </c>
      <c r="J21" s="141">
        <f t="shared" si="4"/>
        <v>3471.4285714285725</v>
      </c>
      <c r="K21" s="10">
        <f t="shared" si="5"/>
        <v>1767975.833530386</v>
      </c>
    </row>
    <row r="22" spans="1:11" x14ac:dyDescent="0.25">
      <c r="A22" s="8">
        <f t="shared" si="6"/>
        <v>13</v>
      </c>
      <c r="B22" s="53">
        <f t="shared" si="6"/>
        <v>2034</v>
      </c>
      <c r="C22" s="10">
        <f t="shared" si="0"/>
        <v>1767975.833530386</v>
      </c>
      <c r="D22" s="10">
        <f>C22/((1+$D$2)^('13-Vessel Op Cost Savings'!B22-$D$3))</f>
        <v>640795.80368697154</v>
      </c>
      <c r="F22" s="141">
        <f>'12-Truck Op Cost Savings'!O25</f>
        <v>34714.285714285717</v>
      </c>
      <c r="G22" s="141">
        <f t="shared" si="1"/>
        <v>14464.285714285716</v>
      </c>
      <c r="H22" s="141">
        <f t="shared" si="2"/>
        <v>10992.857142857143</v>
      </c>
      <c r="I22" s="48">
        <f t="shared" si="3"/>
        <v>3471.4285714285725</v>
      </c>
      <c r="J22" s="141">
        <f t="shared" si="4"/>
        <v>3471.4285714285725</v>
      </c>
      <c r="K22" s="10">
        <f t="shared" si="5"/>
        <v>1767975.833530386</v>
      </c>
    </row>
    <row r="23" spans="1:11" x14ac:dyDescent="0.25">
      <c r="A23" s="8">
        <f t="shared" si="6"/>
        <v>14</v>
      </c>
      <c r="B23" s="53">
        <f t="shared" si="6"/>
        <v>2035</v>
      </c>
      <c r="C23" s="10">
        <f t="shared" si="0"/>
        <v>1767975.833530386</v>
      </c>
      <c r="D23" s="10">
        <f>C23/((1+$D$2)^('13-Vessel Op Cost Savings'!B23-$D$3))</f>
        <v>598874.58288502018</v>
      </c>
      <c r="F23" s="141">
        <f>'12-Truck Op Cost Savings'!O26</f>
        <v>34714.285714285717</v>
      </c>
      <c r="G23" s="141">
        <f t="shared" si="1"/>
        <v>14464.285714285716</v>
      </c>
      <c r="H23" s="141">
        <f t="shared" si="2"/>
        <v>10992.857142857143</v>
      </c>
      <c r="I23" s="48">
        <f t="shared" si="3"/>
        <v>3471.4285714285725</v>
      </c>
      <c r="J23" s="141">
        <f t="shared" si="4"/>
        <v>3471.4285714285725</v>
      </c>
      <c r="K23" s="10">
        <f t="shared" si="5"/>
        <v>1767975.833530386</v>
      </c>
    </row>
    <row r="24" spans="1:11" x14ac:dyDescent="0.25">
      <c r="A24" s="8">
        <f t="shared" si="6"/>
        <v>15</v>
      </c>
      <c r="B24" s="53">
        <f t="shared" si="6"/>
        <v>2036</v>
      </c>
      <c r="C24" s="10">
        <f t="shared" si="0"/>
        <v>1767975.833530386</v>
      </c>
      <c r="D24" s="10">
        <f>C24/((1+$D$2)^('13-Vessel Op Cost Savings'!B24-$D$3))</f>
        <v>559695.87185515906</v>
      </c>
      <c r="F24" s="141">
        <f>'12-Truck Op Cost Savings'!O27</f>
        <v>34714.285714285717</v>
      </c>
      <c r="G24" s="141">
        <f t="shared" si="1"/>
        <v>14464.285714285716</v>
      </c>
      <c r="H24" s="141">
        <f t="shared" si="2"/>
        <v>10992.857142857143</v>
      </c>
      <c r="I24" s="48">
        <f t="shared" si="3"/>
        <v>3471.4285714285725</v>
      </c>
      <c r="J24" s="141">
        <f t="shared" si="4"/>
        <v>3471.4285714285725</v>
      </c>
      <c r="K24" s="10">
        <f t="shared" si="5"/>
        <v>1767975.833530386</v>
      </c>
    </row>
    <row r="25" spans="1:11" x14ac:dyDescent="0.25">
      <c r="A25" s="8">
        <f t="shared" si="6"/>
        <v>16</v>
      </c>
      <c r="B25" s="53">
        <f t="shared" si="6"/>
        <v>2037</v>
      </c>
      <c r="C25" s="10">
        <f t="shared" si="0"/>
        <v>1767975.833530386</v>
      </c>
      <c r="D25" s="10">
        <f>C25/((1+$D$2)^('13-Vessel Op Cost Savings'!B25-$D$3))</f>
        <v>523080.25407024205</v>
      </c>
      <c r="F25" s="141">
        <f>'12-Truck Op Cost Savings'!O28</f>
        <v>34714.285714285717</v>
      </c>
      <c r="G25" s="141">
        <f t="shared" si="1"/>
        <v>14464.285714285716</v>
      </c>
      <c r="H25" s="141">
        <f t="shared" si="2"/>
        <v>10992.857142857143</v>
      </c>
      <c r="I25" s="48">
        <f t="shared" si="3"/>
        <v>3471.4285714285725</v>
      </c>
      <c r="J25" s="141">
        <f t="shared" si="4"/>
        <v>3471.4285714285725</v>
      </c>
      <c r="K25" s="10">
        <f t="shared" si="5"/>
        <v>1767975.833530386</v>
      </c>
    </row>
    <row r="26" spans="1:11" x14ac:dyDescent="0.25">
      <c r="A26" s="8">
        <f t="shared" si="6"/>
        <v>17</v>
      </c>
      <c r="B26" s="53">
        <f t="shared" si="6"/>
        <v>2038</v>
      </c>
      <c r="C26" s="10">
        <f t="shared" si="0"/>
        <v>1767975.833530386</v>
      </c>
      <c r="D26" s="10">
        <f>C26/((1+$D$2)^('13-Vessel Op Cost Savings'!B26-$D$3))</f>
        <v>488860.05053293647</v>
      </c>
      <c r="F26" s="141">
        <f>'12-Truck Op Cost Savings'!O29</f>
        <v>34714.285714285717</v>
      </c>
      <c r="G26" s="141">
        <f t="shared" si="1"/>
        <v>14464.285714285716</v>
      </c>
      <c r="H26" s="141">
        <f t="shared" si="2"/>
        <v>10992.857142857143</v>
      </c>
      <c r="I26" s="48">
        <f t="shared" si="3"/>
        <v>3471.4285714285725</v>
      </c>
      <c r="J26" s="141">
        <f t="shared" si="4"/>
        <v>3471.4285714285725</v>
      </c>
      <c r="K26" s="10">
        <f t="shared" si="5"/>
        <v>1767975.833530386</v>
      </c>
    </row>
    <row r="27" spans="1:11" x14ac:dyDescent="0.25">
      <c r="A27" s="8">
        <f t="shared" si="6"/>
        <v>18</v>
      </c>
      <c r="B27" s="53">
        <f t="shared" si="6"/>
        <v>2039</v>
      </c>
      <c r="C27" s="10">
        <f t="shared" si="0"/>
        <v>1767975.833530386</v>
      </c>
      <c r="D27" s="10">
        <f>C27/((1+$D$2)^('13-Vessel Op Cost Savings'!B27-$D$3))</f>
        <v>456878.55189994065</v>
      </c>
      <c r="F27" s="141">
        <f>'12-Truck Op Cost Savings'!O30</f>
        <v>34714.285714285717</v>
      </c>
      <c r="G27" s="141">
        <f t="shared" si="1"/>
        <v>14464.285714285716</v>
      </c>
      <c r="H27" s="141">
        <f t="shared" si="2"/>
        <v>10992.857142857143</v>
      </c>
      <c r="I27" s="48">
        <f t="shared" si="3"/>
        <v>3471.4285714285725</v>
      </c>
      <c r="J27" s="141">
        <f t="shared" si="4"/>
        <v>3471.4285714285725</v>
      </c>
      <c r="K27" s="10">
        <f t="shared" si="5"/>
        <v>1767975.833530386</v>
      </c>
    </row>
    <row r="28" spans="1:11" x14ac:dyDescent="0.25">
      <c r="A28" s="8">
        <f t="shared" ref="A28:B29" si="7">A27+1</f>
        <v>19</v>
      </c>
      <c r="B28" s="53">
        <f t="shared" si="7"/>
        <v>2040</v>
      </c>
      <c r="C28" s="10">
        <f t="shared" si="0"/>
        <v>1767975.833530386</v>
      </c>
      <c r="D28" s="10">
        <f>C28/((1+$D$2)^('13-Vessel Op Cost Savings'!B28-$D$3))</f>
        <v>426989.300841066</v>
      </c>
      <c r="F28" s="141">
        <f>'12-Truck Op Cost Savings'!O31</f>
        <v>34714.285714285717</v>
      </c>
      <c r="G28" s="141">
        <f t="shared" si="1"/>
        <v>14464.285714285716</v>
      </c>
      <c r="H28" s="141">
        <f t="shared" si="2"/>
        <v>10992.857142857143</v>
      </c>
      <c r="I28" s="48">
        <f t="shared" si="3"/>
        <v>3471.4285714285725</v>
      </c>
      <c r="J28" s="141">
        <f t="shared" si="4"/>
        <v>3471.4285714285725</v>
      </c>
      <c r="K28" s="10">
        <f t="shared" si="5"/>
        <v>1767975.833530386</v>
      </c>
    </row>
    <row r="29" spans="1:11" ht="15.75" thickBot="1" x14ac:dyDescent="0.3">
      <c r="A29" s="8">
        <f t="shared" si="7"/>
        <v>20</v>
      </c>
      <c r="B29" s="134">
        <f t="shared" si="7"/>
        <v>2041</v>
      </c>
      <c r="C29" s="10">
        <f t="shared" si="0"/>
        <v>1767975.833530386</v>
      </c>
      <c r="D29" s="10">
        <f>C29/((1+$D$2)^('13-Vessel Op Cost Savings'!B29-$D$3))</f>
        <v>399055.42134679068</v>
      </c>
      <c r="F29" s="141">
        <f>'12-Truck Op Cost Savings'!O32</f>
        <v>34714.285714285717</v>
      </c>
      <c r="G29" s="141">
        <f t="shared" si="1"/>
        <v>14464.285714285716</v>
      </c>
      <c r="H29" s="141">
        <f t="shared" si="2"/>
        <v>10992.857142857143</v>
      </c>
      <c r="I29" s="48">
        <f t="shared" si="3"/>
        <v>3471.4285714285725</v>
      </c>
      <c r="J29" s="141">
        <f t="shared" si="4"/>
        <v>3471.4285714285725</v>
      </c>
      <c r="K29" s="10">
        <f t="shared" si="5"/>
        <v>1767975.833530386</v>
      </c>
    </row>
    <row r="30" spans="1:11" ht="15.75" thickBot="1" x14ac:dyDescent="0.3">
      <c r="B30" s="452" t="s">
        <v>0</v>
      </c>
      <c r="C30" s="453"/>
      <c r="D30" s="17">
        <f>SUM(D10:D29)</f>
        <v>15197254.021624394</v>
      </c>
      <c r="F30" s="57"/>
      <c r="G30" s="57"/>
      <c r="H30" s="37"/>
      <c r="I30" s="57"/>
      <c r="J30" s="57"/>
      <c r="K30" s="57"/>
    </row>
    <row r="31" spans="1:11" x14ac:dyDescent="0.25">
      <c r="C31" s="57"/>
      <c r="D31" s="57"/>
    </row>
    <row r="32" spans="1:11" x14ac:dyDescent="0.25">
      <c r="C32" s="57"/>
    </row>
  </sheetData>
  <mergeCells count="6">
    <mergeCell ref="A6:C6"/>
    <mergeCell ref="B30:C30"/>
    <mergeCell ref="A2:C2"/>
    <mergeCell ref="A3:C3"/>
    <mergeCell ref="A4:C4"/>
    <mergeCell ref="A5:C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workbookViewId="0"/>
  </sheetViews>
  <sheetFormatPr defaultRowHeight="15" x14ac:dyDescent="0.25"/>
  <cols>
    <col min="3" max="3" width="15.7109375" customWidth="1"/>
    <col min="4" max="6" width="11.28515625" customWidth="1"/>
    <col min="7" max="11" width="13.5703125" customWidth="1"/>
  </cols>
  <sheetData>
    <row r="2" spans="1:11" x14ac:dyDescent="0.25">
      <c r="A2" s="451" t="s">
        <v>255</v>
      </c>
      <c r="B2" s="451"/>
      <c r="C2" s="451"/>
      <c r="D2" s="2"/>
      <c r="E2" s="2"/>
      <c r="F2" s="2"/>
      <c r="G2" s="118">
        <f>'7-Inputs'!B3</f>
        <v>7.0000000000000007E-2</v>
      </c>
    </row>
    <row r="3" spans="1:11" x14ac:dyDescent="0.25">
      <c r="A3" s="451" t="s">
        <v>239</v>
      </c>
      <c r="B3" s="451"/>
      <c r="C3" s="451"/>
      <c r="D3" s="2"/>
      <c r="E3" s="2"/>
      <c r="F3" s="2"/>
      <c r="G3" s="39">
        <f>'7-Inputs'!B4</f>
        <v>2019</v>
      </c>
    </row>
    <row r="4" spans="1:11" x14ac:dyDescent="0.25">
      <c r="A4" s="277" t="s">
        <v>317</v>
      </c>
      <c r="B4" s="2"/>
      <c r="C4" s="2"/>
      <c r="D4" s="2"/>
      <c r="E4" s="2"/>
      <c r="F4" s="2"/>
      <c r="G4" s="2">
        <f>'7-Inputs'!B69</f>
        <v>1.6</v>
      </c>
    </row>
    <row r="5" spans="1:11" x14ac:dyDescent="0.25">
      <c r="A5" s="277" t="s">
        <v>315</v>
      </c>
      <c r="B5" s="2"/>
      <c r="C5" s="2"/>
      <c r="D5" s="2"/>
      <c r="E5" s="2"/>
      <c r="F5" s="2"/>
      <c r="G5" s="2">
        <f>'7-Inputs'!B70</f>
        <v>49.7</v>
      </c>
    </row>
    <row r="6" spans="1:11" x14ac:dyDescent="0.25">
      <c r="A6" s="277" t="s">
        <v>319</v>
      </c>
      <c r="B6" s="2"/>
      <c r="C6" s="2"/>
      <c r="D6" s="2"/>
      <c r="E6" s="2"/>
      <c r="F6" s="2"/>
      <c r="G6" s="2">
        <f>'7-Inputs'!B71</f>
        <v>122.1</v>
      </c>
    </row>
    <row r="7" spans="1:11" x14ac:dyDescent="0.25">
      <c r="A7" s="8" t="s">
        <v>321</v>
      </c>
      <c r="B7" s="2"/>
      <c r="C7" s="2"/>
      <c r="D7" s="2"/>
      <c r="E7" s="2"/>
      <c r="F7" s="2"/>
      <c r="G7" s="7">
        <f>'7-Inputs'!B76</f>
        <v>9600000</v>
      </c>
    </row>
    <row r="8" spans="1:11" x14ac:dyDescent="0.25">
      <c r="A8" s="8" t="s">
        <v>322</v>
      </c>
      <c r="B8" s="2"/>
      <c r="C8" s="2"/>
      <c r="D8" s="2"/>
      <c r="E8" s="2"/>
      <c r="F8" s="2"/>
      <c r="G8" s="7">
        <f>'7-Inputs'!B77</f>
        <v>174000</v>
      </c>
    </row>
    <row r="9" spans="1:11" x14ac:dyDescent="0.25">
      <c r="A9" s="8" t="s">
        <v>190</v>
      </c>
      <c r="B9" s="2"/>
      <c r="C9" s="2"/>
      <c r="D9" s="2"/>
      <c r="E9" s="2"/>
      <c r="F9" s="2"/>
      <c r="G9" s="7">
        <f>'7-Inputs'!B79</f>
        <v>4300</v>
      </c>
    </row>
    <row r="11" spans="1:11" ht="15.75" thickBot="1" x14ac:dyDescent="0.3"/>
    <row r="12" spans="1:11" ht="60.75" thickBot="1" x14ac:dyDescent="0.3">
      <c r="A12" s="62" t="s">
        <v>125</v>
      </c>
      <c r="B12" s="62" t="s">
        <v>1</v>
      </c>
      <c r="C12" s="62" t="s">
        <v>276</v>
      </c>
      <c r="D12" s="62" t="s">
        <v>323</v>
      </c>
      <c r="E12" s="62" t="s">
        <v>324</v>
      </c>
      <c r="F12" s="62" t="s">
        <v>325</v>
      </c>
      <c r="G12" s="62" t="s">
        <v>326</v>
      </c>
      <c r="H12" s="62" t="s">
        <v>327</v>
      </c>
      <c r="I12" s="62" t="s">
        <v>328</v>
      </c>
      <c r="J12" s="62" t="s">
        <v>329</v>
      </c>
      <c r="K12" s="62" t="s">
        <v>330</v>
      </c>
    </row>
    <row r="13" spans="1:11" x14ac:dyDescent="0.25">
      <c r="A13" s="8">
        <v>1</v>
      </c>
      <c r="B13" s="8">
        <f>'7-Inputs'!B8</f>
        <v>2022</v>
      </c>
      <c r="C13" s="6">
        <f>'11-Avoided Truck Miles'!G8</f>
        <v>3436714.2857142859</v>
      </c>
      <c r="D13" s="290">
        <f t="shared" ref="D13:D32" si="0">($C13/100000000)*$G$4</f>
        <v>5.4987428571428576E-2</v>
      </c>
      <c r="E13" s="290">
        <f t="shared" ref="E13:E32" si="1">($C13/100000000)*$G$5</f>
        <v>1.7080470000000003</v>
      </c>
      <c r="F13" s="290">
        <f t="shared" ref="F13:F32" si="2">($C13/100000000)*$G$6</f>
        <v>4.1962281428571426</v>
      </c>
      <c r="G13" s="291">
        <f>D13*$G$7</f>
        <v>527879.3142857143</v>
      </c>
      <c r="H13" s="291">
        <f>E13*$G$8</f>
        <v>297200.17800000007</v>
      </c>
      <c r="I13" s="291">
        <f>F13*$G$9</f>
        <v>18043.781014285712</v>
      </c>
      <c r="J13" s="291">
        <f>SUM(G13:I13)</f>
        <v>843123.27330000012</v>
      </c>
      <c r="K13" s="291">
        <f>J13/((1+$G$2)^(B13-$G$3))</f>
        <v>688239.73795205564</v>
      </c>
    </row>
    <row r="14" spans="1:11" x14ac:dyDescent="0.25">
      <c r="A14" s="8">
        <f>A13+1</f>
        <v>2</v>
      </c>
      <c r="B14" s="8">
        <f>B13+1</f>
        <v>2023</v>
      </c>
      <c r="C14" s="6">
        <f>'11-Avoided Truck Miles'!G9</f>
        <v>3608550</v>
      </c>
      <c r="D14" s="44">
        <f t="shared" si="0"/>
        <v>5.7736800000000005E-2</v>
      </c>
      <c r="E14" s="44">
        <f t="shared" si="1"/>
        <v>1.7934493500000002</v>
      </c>
      <c r="F14" s="44">
        <f t="shared" si="2"/>
        <v>4.40603955</v>
      </c>
      <c r="G14" s="291">
        <f t="shared" ref="G14:G32" si="3">D14*$G$7</f>
        <v>554273.28000000003</v>
      </c>
      <c r="H14" s="291">
        <f t="shared" ref="H14:H32" si="4">E14*$G$8</f>
        <v>312060.18690000003</v>
      </c>
      <c r="I14" s="291">
        <f t="shared" ref="I14:I32" si="5">F14*$G$9</f>
        <v>18945.970065000001</v>
      </c>
      <c r="J14" s="291">
        <f t="shared" ref="J14:J32" si="6">SUM(G14:I14)</f>
        <v>885279.43696500012</v>
      </c>
      <c r="K14" s="291">
        <f t="shared" ref="K14:K32" si="7">J14/((1+$G$2)^(B14-$G$3))</f>
        <v>675375.44378472748</v>
      </c>
    </row>
    <row r="15" spans="1:11" x14ac:dyDescent="0.25">
      <c r="A15" s="8">
        <f t="shared" ref="A15:B30" si="8">A14+1</f>
        <v>3</v>
      </c>
      <c r="B15" s="8">
        <f t="shared" si="8"/>
        <v>2024</v>
      </c>
      <c r="C15" s="6">
        <f>'11-Avoided Truck Miles'!G10</f>
        <v>3788977.5</v>
      </c>
      <c r="D15" s="44">
        <f t="shared" si="0"/>
        <v>6.0623640000000006E-2</v>
      </c>
      <c r="E15" s="44">
        <f t="shared" si="1"/>
        <v>1.8831218175000002</v>
      </c>
      <c r="F15" s="44">
        <f t="shared" si="2"/>
        <v>4.6263415275000002</v>
      </c>
      <c r="G15" s="291">
        <f t="shared" si="3"/>
        <v>581986.94400000002</v>
      </c>
      <c r="H15" s="291">
        <f t="shared" si="4"/>
        <v>327663.19624500006</v>
      </c>
      <c r="I15" s="291">
        <f t="shared" si="5"/>
        <v>19893.268568250001</v>
      </c>
      <c r="J15" s="291">
        <f t="shared" si="6"/>
        <v>929543.40881325013</v>
      </c>
      <c r="K15" s="291">
        <f t="shared" si="7"/>
        <v>662751.60371398483</v>
      </c>
    </row>
    <row r="16" spans="1:11" x14ac:dyDescent="0.25">
      <c r="A16" s="8">
        <f t="shared" si="8"/>
        <v>4</v>
      </c>
      <c r="B16" s="8">
        <f t="shared" si="8"/>
        <v>2025</v>
      </c>
      <c r="C16" s="6">
        <f>'11-Avoided Truck Miles'!G11</f>
        <v>3978426.375</v>
      </c>
      <c r="D16" s="44">
        <f t="shared" si="0"/>
        <v>6.3654822E-2</v>
      </c>
      <c r="E16" s="44">
        <f t="shared" si="1"/>
        <v>1.9772779083750001</v>
      </c>
      <c r="F16" s="44">
        <f t="shared" si="2"/>
        <v>4.8576586038749996</v>
      </c>
      <c r="G16" s="291">
        <f t="shared" si="3"/>
        <v>611086.29119999998</v>
      </c>
      <c r="H16" s="291">
        <f t="shared" si="4"/>
        <v>344046.35605725</v>
      </c>
      <c r="I16" s="291">
        <f t="shared" si="5"/>
        <v>20887.931996662497</v>
      </c>
      <c r="J16" s="291">
        <f t="shared" si="6"/>
        <v>976020.57925391255</v>
      </c>
      <c r="K16" s="291">
        <f t="shared" si="7"/>
        <v>650363.72327073279</v>
      </c>
    </row>
    <row r="17" spans="1:11" x14ac:dyDescent="0.25">
      <c r="A17" s="8">
        <f t="shared" si="8"/>
        <v>5</v>
      </c>
      <c r="B17" s="8">
        <f t="shared" si="8"/>
        <v>2026</v>
      </c>
      <c r="C17" s="6">
        <f>'11-Avoided Truck Miles'!G12</f>
        <v>4177347.6937500001</v>
      </c>
      <c r="D17" s="44">
        <f t="shared" si="0"/>
        <v>6.6837563099999997E-2</v>
      </c>
      <c r="E17" s="44">
        <f t="shared" si="1"/>
        <v>2.07614180379375</v>
      </c>
      <c r="F17" s="44">
        <f t="shared" si="2"/>
        <v>5.1005415340687499</v>
      </c>
      <c r="G17" s="291">
        <f t="shared" si="3"/>
        <v>641640.60575999995</v>
      </c>
      <c r="H17" s="291">
        <f t="shared" si="4"/>
        <v>361248.6738601125</v>
      </c>
      <c r="I17" s="291">
        <f t="shared" si="5"/>
        <v>21932.328596495623</v>
      </c>
      <c r="J17" s="291">
        <f t="shared" si="6"/>
        <v>1024821.6082166081</v>
      </c>
      <c r="K17" s="291">
        <f t="shared" si="7"/>
        <v>638207.39199464419</v>
      </c>
    </row>
    <row r="18" spans="1:11" x14ac:dyDescent="0.25">
      <c r="A18" s="8">
        <f t="shared" si="8"/>
        <v>6</v>
      </c>
      <c r="B18" s="8">
        <f t="shared" si="8"/>
        <v>2027</v>
      </c>
      <c r="C18" s="6">
        <f>'11-Avoided Truck Miles'!G13</f>
        <v>4386215.0784375006</v>
      </c>
      <c r="D18" s="44">
        <f t="shared" si="0"/>
        <v>7.0179441255000016E-2</v>
      </c>
      <c r="E18" s="44">
        <f t="shared" si="1"/>
        <v>2.1799488939834379</v>
      </c>
      <c r="F18" s="44">
        <f t="shared" si="2"/>
        <v>5.3555686107721883</v>
      </c>
      <c r="G18" s="291">
        <f t="shared" si="3"/>
        <v>673722.63604800019</v>
      </c>
      <c r="H18" s="291">
        <f t="shared" si="4"/>
        <v>379311.1075531182</v>
      </c>
      <c r="I18" s="291">
        <f t="shared" si="5"/>
        <v>23028.945026320409</v>
      </c>
      <c r="J18" s="291">
        <f t="shared" si="6"/>
        <v>1076062.6886274389</v>
      </c>
      <c r="K18" s="291">
        <f t="shared" si="7"/>
        <v>626278.28186390351</v>
      </c>
    </row>
    <row r="19" spans="1:11" x14ac:dyDescent="0.25">
      <c r="A19" s="8">
        <f t="shared" si="8"/>
        <v>7</v>
      </c>
      <c r="B19" s="8">
        <f t="shared" si="8"/>
        <v>2028</v>
      </c>
      <c r="C19" s="6">
        <f>'11-Avoided Truck Miles'!G14</f>
        <v>4582285.7142857146</v>
      </c>
      <c r="D19" s="44">
        <f t="shared" si="0"/>
        <v>7.3316571428571439E-2</v>
      </c>
      <c r="E19" s="44">
        <f t="shared" si="1"/>
        <v>2.2773960000000004</v>
      </c>
      <c r="F19" s="44">
        <f t="shared" si="2"/>
        <v>5.5949708571428571</v>
      </c>
      <c r="G19" s="291">
        <f t="shared" si="3"/>
        <v>703839.08571428584</v>
      </c>
      <c r="H19" s="291">
        <f t="shared" si="4"/>
        <v>396266.9040000001</v>
      </c>
      <c r="I19" s="291">
        <f t="shared" si="5"/>
        <v>24058.374685714287</v>
      </c>
      <c r="J19" s="291">
        <f t="shared" si="6"/>
        <v>1124164.3644000001</v>
      </c>
      <c r="K19" s="291">
        <f t="shared" si="7"/>
        <v>611470.930007822</v>
      </c>
    </row>
    <row r="20" spans="1:11" x14ac:dyDescent="0.25">
      <c r="A20" s="8">
        <f t="shared" si="8"/>
        <v>8</v>
      </c>
      <c r="B20" s="8">
        <f t="shared" si="8"/>
        <v>2029</v>
      </c>
      <c r="C20" s="6">
        <f>'11-Avoided Truck Miles'!G15</f>
        <v>4582285.7142857146</v>
      </c>
      <c r="D20" s="44">
        <f t="shared" si="0"/>
        <v>7.3316571428571439E-2</v>
      </c>
      <c r="E20" s="44">
        <f t="shared" si="1"/>
        <v>2.2773960000000004</v>
      </c>
      <c r="F20" s="44">
        <f t="shared" si="2"/>
        <v>5.5949708571428571</v>
      </c>
      <c r="G20" s="291">
        <f t="shared" si="3"/>
        <v>703839.08571428584</v>
      </c>
      <c r="H20" s="291">
        <f t="shared" si="4"/>
        <v>396266.9040000001</v>
      </c>
      <c r="I20" s="291">
        <f t="shared" si="5"/>
        <v>24058.374685714287</v>
      </c>
      <c r="J20" s="291">
        <f t="shared" si="6"/>
        <v>1124164.3644000001</v>
      </c>
      <c r="K20" s="291">
        <f t="shared" si="7"/>
        <v>571468.15888581495</v>
      </c>
    </row>
    <row r="21" spans="1:11" x14ac:dyDescent="0.25">
      <c r="A21" s="8">
        <f t="shared" si="8"/>
        <v>9</v>
      </c>
      <c r="B21" s="8">
        <f t="shared" si="8"/>
        <v>2030</v>
      </c>
      <c r="C21" s="6">
        <f>'11-Avoided Truck Miles'!G16</f>
        <v>4582285.7142857146</v>
      </c>
      <c r="D21" s="44">
        <f t="shared" si="0"/>
        <v>7.3316571428571439E-2</v>
      </c>
      <c r="E21" s="44">
        <f t="shared" si="1"/>
        <v>2.2773960000000004</v>
      </c>
      <c r="F21" s="44">
        <f t="shared" si="2"/>
        <v>5.5949708571428571</v>
      </c>
      <c r="G21" s="291">
        <f t="shared" si="3"/>
        <v>703839.08571428584</v>
      </c>
      <c r="H21" s="291">
        <f t="shared" si="4"/>
        <v>396266.9040000001</v>
      </c>
      <c r="I21" s="291">
        <f t="shared" si="5"/>
        <v>24058.374685714287</v>
      </c>
      <c r="J21" s="291">
        <f t="shared" si="6"/>
        <v>1124164.3644000001</v>
      </c>
      <c r="K21" s="291">
        <f t="shared" si="7"/>
        <v>534082.39148206997</v>
      </c>
    </row>
    <row r="22" spans="1:11" x14ac:dyDescent="0.25">
      <c r="A22" s="8">
        <f t="shared" si="8"/>
        <v>10</v>
      </c>
      <c r="B22" s="8">
        <f t="shared" si="8"/>
        <v>2031</v>
      </c>
      <c r="C22" s="6">
        <f>'11-Avoided Truck Miles'!G17</f>
        <v>4582285.7142857146</v>
      </c>
      <c r="D22" s="44">
        <f t="shared" si="0"/>
        <v>7.3316571428571439E-2</v>
      </c>
      <c r="E22" s="44">
        <f t="shared" si="1"/>
        <v>2.2773960000000004</v>
      </c>
      <c r="F22" s="44">
        <f t="shared" si="2"/>
        <v>5.5949708571428571</v>
      </c>
      <c r="G22" s="291">
        <f t="shared" si="3"/>
        <v>703839.08571428584</v>
      </c>
      <c r="H22" s="291">
        <f t="shared" si="4"/>
        <v>396266.9040000001</v>
      </c>
      <c r="I22" s="291">
        <f t="shared" si="5"/>
        <v>24058.374685714287</v>
      </c>
      <c r="J22" s="291">
        <f t="shared" si="6"/>
        <v>1124164.3644000001</v>
      </c>
      <c r="K22" s="291">
        <f t="shared" si="7"/>
        <v>499142.42194585991</v>
      </c>
    </row>
    <row r="23" spans="1:11" x14ac:dyDescent="0.25">
      <c r="A23" s="8">
        <f t="shared" si="8"/>
        <v>11</v>
      </c>
      <c r="B23" s="8">
        <f t="shared" si="8"/>
        <v>2032</v>
      </c>
      <c r="C23" s="6">
        <f>'11-Avoided Truck Miles'!G18</f>
        <v>4582285.7142857146</v>
      </c>
      <c r="D23" s="44">
        <f t="shared" si="0"/>
        <v>7.3316571428571439E-2</v>
      </c>
      <c r="E23" s="44">
        <f t="shared" si="1"/>
        <v>2.2773960000000004</v>
      </c>
      <c r="F23" s="44">
        <f t="shared" si="2"/>
        <v>5.5949708571428571</v>
      </c>
      <c r="G23" s="291">
        <f t="shared" si="3"/>
        <v>703839.08571428584</v>
      </c>
      <c r="H23" s="291">
        <f t="shared" si="4"/>
        <v>396266.9040000001</v>
      </c>
      <c r="I23" s="291">
        <f t="shared" si="5"/>
        <v>24058.374685714287</v>
      </c>
      <c r="J23" s="291">
        <f t="shared" si="6"/>
        <v>1124164.3644000001</v>
      </c>
      <c r="K23" s="291">
        <f t="shared" si="7"/>
        <v>466488.24480921484</v>
      </c>
    </row>
    <row r="24" spans="1:11" x14ac:dyDescent="0.25">
      <c r="A24" s="8">
        <f t="shared" si="8"/>
        <v>12</v>
      </c>
      <c r="B24" s="8">
        <f t="shared" si="8"/>
        <v>2033</v>
      </c>
      <c r="C24" s="6">
        <f>'11-Avoided Truck Miles'!G19</f>
        <v>4582285.7142857146</v>
      </c>
      <c r="D24" s="44">
        <f t="shared" si="0"/>
        <v>7.3316571428571439E-2</v>
      </c>
      <c r="E24" s="44">
        <f t="shared" si="1"/>
        <v>2.2773960000000004</v>
      </c>
      <c r="F24" s="44">
        <f t="shared" si="2"/>
        <v>5.5949708571428571</v>
      </c>
      <c r="G24" s="291">
        <f t="shared" si="3"/>
        <v>703839.08571428584</v>
      </c>
      <c r="H24" s="291">
        <f t="shared" si="4"/>
        <v>396266.9040000001</v>
      </c>
      <c r="I24" s="291">
        <f t="shared" si="5"/>
        <v>24058.374685714287</v>
      </c>
      <c r="J24" s="291">
        <f t="shared" si="6"/>
        <v>1124164.3644000001</v>
      </c>
      <c r="K24" s="291">
        <f t="shared" si="7"/>
        <v>435970.32225160266</v>
      </c>
    </row>
    <row r="25" spans="1:11" x14ac:dyDescent="0.25">
      <c r="A25" s="8">
        <f t="shared" si="8"/>
        <v>13</v>
      </c>
      <c r="B25" s="8">
        <f t="shared" si="8"/>
        <v>2034</v>
      </c>
      <c r="C25" s="6">
        <f>'11-Avoided Truck Miles'!G20</f>
        <v>4582285.7142857146</v>
      </c>
      <c r="D25" s="44">
        <f t="shared" si="0"/>
        <v>7.3316571428571439E-2</v>
      </c>
      <c r="E25" s="44">
        <f t="shared" si="1"/>
        <v>2.2773960000000004</v>
      </c>
      <c r="F25" s="44">
        <f t="shared" si="2"/>
        <v>5.5949708571428571</v>
      </c>
      <c r="G25" s="291">
        <f t="shared" si="3"/>
        <v>703839.08571428584</v>
      </c>
      <c r="H25" s="291">
        <f t="shared" si="4"/>
        <v>396266.9040000001</v>
      </c>
      <c r="I25" s="291">
        <f t="shared" si="5"/>
        <v>24058.374685714287</v>
      </c>
      <c r="J25" s="291">
        <f t="shared" si="6"/>
        <v>1124164.3644000001</v>
      </c>
      <c r="K25" s="291">
        <f t="shared" si="7"/>
        <v>407448.89930056321</v>
      </c>
    </row>
    <row r="26" spans="1:11" x14ac:dyDescent="0.25">
      <c r="A26" s="8">
        <f t="shared" si="8"/>
        <v>14</v>
      </c>
      <c r="B26" s="8">
        <f t="shared" si="8"/>
        <v>2035</v>
      </c>
      <c r="C26" s="6">
        <f>'11-Avoided Truck Miles'!G21</f>
        <v>4582285.7142857146</v>
      </c>
      <c r="D26" s="44">
        <f t="shared" si="0"/>
        <v>7.3316571428571439E-2</v>
      </c>
      <c r="E26" s="44">
        <f t="shared" si="1"/>
        <v>2.2773960000000004</v>
      </c>
      <c r="F26" s="44">
        <f t="shared" si="2"/>
        <v>5.5949708571428571</v>
      </c>
      <c r="G26" s="291">
        <f t="shared" si="3"/>
        <v>703839.08571428584</v>
      </c>
      <c r="H26" s="291">
        <f t="shared" si="4"/>
        <v>396266.9040000001</v>
      </c>
      <c r="I26" s="291">
        <f t="shared" si="5"/>
        <v>24058.374685714287</v>
      </c>
      <c r="J26" s="291">
        <f t="shared" si="6"/>
        <v>1124164.3644000001</v>
      </c>
      <c r="K26" s="291">
        <f t="shared" si="7"/>
        <v>380793.3638323021</v>
      </c>
    </row>
    <row r="27" spans="1:11" x14ac:dyDescent="0.25">
      <c r="A27" s="8">
        <f t="shared" si="8"/>
        <v>15</v>
      </c>
      <c r="B27" s="8">
        <f t="shared" si="8"/>
        <v>2036</v>
      </c>
      <c r="C27" s="6">
        <f>'11-Avoided Truck Miles'!G22</f>
        <v>4582285.7142857146</v>
      </c>
      <c r="D27" s="44">
        <f t="shared" si="0"/>
        <v>7.3316571428571439E-2</v>
      </c>
      <c r="E27" s="44">
        <f t="shared" si="1"/>
        <v>2.2773960000000004</v>
      </c>
      <c r="F27" s="44">
        <f t="shared" si="2"/>
        <v>5.5949708571428571</v>
      </c>
      <c r="G27" s="291">
        <f t="shared" si="3"/>
        <v>703839.08571428584</v>
      </c>
      <c r="H27" s="291">
        <f t="shared" si="4"/>
        <v>396266.9040000001</v>
      </c>
      <c r="I27" s="291">
        <f t="shared" si="5"/>
        <v>24058.374685714287</v>
      </c>
      <c r="J27" s="291">
        <f t="shared" si="6"/>
        <v>1124164.3644000001</v>
      </c>
      <c r="K27" s="291">
        <f t="shared" si="7"/>
        <v>355881.64844140381</v>
      </c>
    </row>
    <row r="28" spans="1:11" x14ac:dyDescent="0.25">
      <c r="A28" s="8">
        <f t="shared" si="8"/>
        <v>16</v>
      </c>
      <c r="B28" s="8">
        <f t="shared" si="8"/>
        <v>2037</v>
      </c>
      <c r="C28" s="6">
        <f>'11-Avoided Truck Miles'!G23</f>
        <v>4582285.7142857146</v>
      </c>
      <c r="D28" s="44">
        <f t="shared" si="0"/>
        <v>7.3316571428571439E-2</v>
      </c>
      <c r="E28" s="44">
        <f t="shared" si="1"/>
        <v>2.2773960000000004</v>
      </c>
      <c r="F28" s="44">
        <f t="shared" si="2"/>
        <v>5.5949708571428571</v>
      </c>
      <c r="G28" s="291">
        <f t="shared" si="3"/>
        <v>703839.08571428584</v>
      </c>
      <c r="H28" s="291">
        <f t="shared" si="4"/>
        <v>396266.9040000001</v>
      </c>
      <c r="I28" s="291">
        <f t="shared" si="5"/>
        <v>24058.374685714287</v>
      </c>
      <c r="J28" s="291">
        <f t="shared" si="6"/>
        <v>1124164.3644000001</v>
      </c>
      <c r="K28" s="291">
        <f t="shared" si="7"/>
        <v>332599.67144056433</v>
      </c>
    </row>
    <row r="29" spans="1:11" x14ac:dyDescent="0.25">
      <c r="A29" s="8">
        <f t="shared" si="8"/>
        <v>17</v>
      </c>
      <c r="B29" s="8">
        <f t="shared" si="8"/>
        <v>2038</v>
      </c>
      <c r="C29" s="6">
        <f>'11-Avoided Truck Miles'!G24</f>
        <v>4582285.7142857146</v>
      </c>
      <c r="D29" s="44">
        <f t="shared" si="0"/>
        <v>7.3316571428571439E-2</v>
      </c>
      <c r="E29" s="44">
        <f t="shared" si="1"/>
        <v>2.2773960000000004</v>
      </c>
      <c r="F29" s="44">
        <f t="shared" si="2"/>
        <v>5.5949708571428571</v>
      </c>
      <c r="G29" s="291">
        <f t="shared" si="3"/>
        <v>703839.08571428584</v>
      </c>
      <c r="H29" s="291">
        <f t="shared" si="4"/>
        <v>396266.9040000001</v>
      </c>
      <c r="I29" s="291">
        <f t="shared" si="5"/>
        <v>24058.374685714287</v>
      </c>
      <c r="J29" s="291">
        <f t="shared" si="6"/>
        <v>1124164.3644000001</v>
      </c>
      <c r="K29" s="291">
        <f t="shared" si="7"/>
        <v>310840.81443043391</v>
      </c>
    </row>
    <row r="30" spans="1:11" x14ac:dyDescent="0.25">
      <c r="A30" s="8">
        <f t="shared" si="8"/>
        <v>18</v>
      </c>
      <c r="B30" s="8">
        <f t="shared" si="8"/>
        <v>2039</v>
      </c>
      <c r="C30" s="6">
        <f>'11-Avoided Truck Miles'!G25</f>
        <v>4582285.7142857146</v>
      </c>
      <c r="D30" s="44">
        <f t="shared" si="0"/>
        <v>7.3316571428571439E-2</v>
      </c>
      <c r="E30" s="44">
        <f t="shared" si="1"/>
        <v>2.2773960000000004</v>
      </c>
      <c r="F30" s="44">
        <f t="shared" si="2"/>
        <v>5.5949708571428571</v>
      </c>
      <c r="G30" s="291">
        <f t="shared" si="3"/>
        <v>703839.08571428584</v>
      </c>
      <c r="H30" s="291">
        <f t="shared" si="4"/>
        <v>396266.9040000001</v>
      </c>
      <c r="I30" s="291">
        <f t="shared" si="5"/>
        <v>24058.374685714287</v>
      </c>
      <c r="J30" s="291">
        <f t="shared" si="6"/>
        <v>1124164.3644000001</v>
      </c>
      <c r="K30" s="291">
        <f t="shared" si="7"/>
        <v>290505.43404713453</v>
      </c>
    </row>
    <row r="31" spans="1:11" x14ac:dyDescent="0.25">
      <c r="A31" s="8">
        <f t="shared" ref="A31:B32" si="9">A30+1</f>
        <v>19</v>
      </c>
      <c r="B31" s="8">
        <f t="shared" si="9"/>
        <v>2040</v>
      </c>
      <c r="C31" s="6">
        <f>'11-Avoided Truck Miles'!G26</f>
        <v>4582285.7142857146</v>
      </c>
      <c r="D31" s="44">
        <f t="shared" si="0"/>
        <v>7.3316571428571439E-2</v>
      </c>
      <c r="E31" s="44">
        <f t="shared" si="1"/>
        <v>2.2773960000000004</v>
      </c>
      <c r="F31" s="44">
        <f t="shared" si="2"/>
        <v>5.5949708571428571</v>
      </c>
      <c r="G31" s="291">
        <f t="shared" si="3"/>
        <v>703839.08571428584</v>
      </c>
      <c r="H31" s="291">
        <f t="shared" si="4"/>
        <v>396266.9040000001</v>
      </c>
      <c r="I31" s="291">
        <f t="shared" si="5"/>
        <v>24058.374685714287</v>
      </c>
      <c r="J31" s="291">
        <f t="shared" si="6"/>
        <v>1124164.3644000001</v>
      </c>
      <c r="K31" s="291">
        <f t="shared" si="7"/>
        <v>271500.40565152757</v>
      </c>
    </row>
    <row r="32" spans="1:11" x14ac:dyDescent="0.25">
      <c r="A32" s="8">
        <f t="shared" si="9"/>
        <v>20</v>
      </c>
      <c r="B32" s="8">
        <f t="shared" si="9"/>
        <v>2041</v>
      </c>
      <c r="C32" s="6">
        <f>'11-Avoided Truck Miles'!G27</f>
        <v>4582285.7142857146</v>
      </c>
      <c r="D32" s="44">
        <f t="shared" si="0"/>
        <v>7.3316571428571439E-2</v>
      </c>
      <c r="E32" s="44">
        <f t="shared" si="1"/>
        <v>2.2773960000000004</v>
      </c>
      <c r="F32" s="44">
        <f t="shared" si="2"/>
        <v>5.5949708571428571</v>
      </c>
      <c r="G32" s="291">
        <f t="shared" si="3"/>
        <v>703839.08571428584</v>
      </c>
      <c r="H32" s="291">
        <f t="shared" si="4"/>
        <v>396266.9040000001</v>
      </c>
      <c r="I32" s="291">
        <f t="shared" si="5"/>
        <v>24058.374685714287</v>
      </c>
      <c r="J32" s="291">
        <f t="shared" si="6"/>
        <v>1124164.3644000001</v>
      </c>
      <c r="K32" s="291">
        <f t="shared" si="7"/>
        <v>253738.69687058654</v>
      </c>
    </row>
    <row r="33" spans="1:11" x14ac:dyDescent="0.25">
      <c r="A33" t="s">
        <v>0</v>
      </c>
      <c r="K33" s="292">
        <f>SUM(K13:K32)</f>
        <v>9663147.5859769508</v>
      </c>
    </row>
  </sheetData>
  <mergeCells count="2">
    <mergeCell ref="A2:C2"/>
    <mergeCell ref="A3:C3"/>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workbookViewId="0"/>
  </sheetViews>
  <sheetFormatPr defaultRowHeight="15" x14ac:dyDescent="0.25"/>
  <cols>
    <col min="3" max="3" width="12.28515625" customWidth="1"/>
    <col min="4" max="4" width="14.140625" customWidth="1"/>
    <col min="5" max="5" width="16.28515625" customWidth="1"/>
    <col min="6" max="6" width="17.85546875" customWidth="1"/>
  </cols>
  <sheetData>
    <row r="2" spans="1:6" x14ac:dyDescent="0.25">
      <c r="A2" s="451" t="s">
        <v>255</v>
      </c>
      <c r="B2" s="451"/>
      <c r="C2" s="451"/>
      <c r="D2" s="118">
        <f>'7-Inputs'!B3</f>
        <v>7.0000000000000007E-2</v>
      </c>
      <c r="E2" s="1"/>
      <c r="F2" s="1"/>
    </row>
    <row r="3" spans="1:6" x14ac:dyDescent="0.25">
      <c r="A3" s="451" t="s">
        <v>239</v>
      </c>
      <c r="B3" s="451"/>
      <c r="C3" s="451"/>
      <c r="D3" s="39">
        <f>'7-Inputs'!B4</f>
        <v>2019</v>
      </c>
      <c r="E3" s="1"/>
      <c r="F3" s="1"/>
    </row>
    <row r="4" spans="1:6" x14ac:dyDescent="0.25">
      <c r="A4" s="2" t="s">
        <v>350</v>
      </c>
      <c r="B4" s="2"/>
      <c r="C4" s="2"/>
      <c r="D4" s="299">
        <f>'7-Inputs'!B81</f>
        <v>0.56609794871794861</v>
      </c>
      <c r="E4" s="1"/>
      <c r="F4" s="1"/>
    </row>
    <row r="7" spans="1:6" ht="15.75" thickBot="1" x14ac:dyDescent="0.3"/>
    <row r="8" spans="1:6" ht="45.75" thickBot="1" x14ac:dyDescent="0.3">
      <c r="A8" s="62" t="s">
        <v>125</v>
      </c>
      <c r="B8" s="62" t="s">
        <v>1</v>
      </c>
      <c r="C8" s="62" t="s">
        <v>276</v>
      </c>
      <c r="D8" s="62" t="s">
        <v>339</v>
      </c>
      <c r="E8" s="62" t="s">
        <v>340</v>
      </c>
    </row>
    <row r="9" spans="1:6" x14ac:dyDescent="0.25">
      <c r="A9" s="8">
        <v>1</v>
      </c>
      <c r="B9" s="8">
        <f>'7-Inputs'!B8</f>
        <v>2022</v>
      </c>
      <c r="C9" s="6">
        <f>'11-Avoided Truck Miles'!G8</f>
        <v>3436714.2857142859</v>
      </c>
      <c r="D9" s="215">
        <f>C9*$D$4</f>
        <v>1945516.9074725271</v>
      </c>
      <c r="E9" s="7">
        <f t="shared" ref="E9:E28" si="0">D9/(1+$D$2)^(B9-$D$3)</f>
        <v>1588121.3210250798</v>
      </c>
    </row>
    <row r="10" spans="1:6" x14ac:dyDescent="0.25">
      <c r="A10" s="8">
        <f>A9+1</f>
        <v>2</v>
      </c>
      <c r="B10" s="8">
        <f>B9+1</f>
        <v>2023</v>
      </c>
      <c r="C10" s="6">
        <f>'11-Avoided Truck Miles'!G9</f>
        <v>3608550</v>
      </c>
      <c r="D10" s="7">
        <f t="shared" ref="D10:D28" si="1">C10*$D$4</f>
        <v>2042792.7528461535</v>
      </c>
      <c r="E10" s="7">
        <f t="shared" si="0"/>
        <v>1558436.810351714</v>
      </c>
    </row>
    <row r="11" spans="1:6" x14ac:dyDescent="0.25">
      <c r="A11" s="8">
        <f t="shared" ref="A11:A28" si="2">A10+1</f>
        <v>3</v>
      </c>
      <c r="B11" s="8">
        <f t="shared" ref="B11:B28" si="3">B10+1</f>
        <v>2024</v>
      </c>
      <c r="C11" s="6">
        <f>'11-Avoided Truck Miles'!G10</f>
        <v>3788977.5</v>
      </c>
      <c r="D11" s="7">
        <f t="shared" si="1"/>
        <v>2144932.3904884611</v>
      </c>
      <c r="E11" s="7">
        <f t="shared" si="0"/>
        <v>1529307.1503451397</v>
      </c>
    </row>
    <row r="12" spans="1:6" x14ac:dyDescent="0.25">
      <c r="A12" s="8">
        <f t="shared" si="2"/>
        <v>4</v>
      </c>
      <c r="B12" s="8">
        <f t="shared" si="3"/>
        <v>2025</v>
      </c>
      <c r="C12" s="6">
        <f>'11-Avoided Truck Miles'!G11</f>
        <v>3978426.375</v>
      </c>
      <c r="D12" s="7">
        <f t="shared" si="1"/>
        <v>2252179.0100128842</v>
      </c>
      <c r="E12" s="7">
        <f t="shared" si="0"/>
        <v>1500721.969964857</v>
      </c>
    </row>
    <row r="13" spans="1:6" x14ac:dyDescent="0.25">
      <c r="A13" s="8">
        <f t="shared" si="2"/>
        <v>5</v>
      </c>
      <c r="B13" s="8">
        <f t="shared" si="3"/>
        <v>2026</v>
      </c>
      <c r="C13" s="6">
        <f>'11-Avoided Truck Miles'!G12</f>
        <v>4177347.6937500001</v>
      </c>
      <c r="D13" s="7">
        <f t="shared" si="1"/>
        <v>2364787.9605135284</v>
      </c>
      <c r="E13" s="7">
        <f t="shared" si="0"/>
        <v>1472671.0920215885</v>
      </c>
    </row>
    <row r="14" spans="1:6" x14ac:dyDescent="0.25">
      <c r="A14" s="8">
        <f t="shared" si="2"/>
        <v>6</v>
      </c>
      <c r="B14" s="8">
        <f t="shared" si="3"/>
        <v>2027</v>
      </c>
      <c r="C14" s="6">
        <f>'11-Avoided Truck Miles'!G13</f>
        <v>4386215.0784375006</v>
      </c>
      <c r="D14" s="7">
        <f t="shared" si="1"/>
        <v>2483027.358539205</v>
      </c>
      <c r="E14" s="7">
        <f t="shared" si="0"/>
        <v>1445144.5295538954</v>
      </c>
    </row>
    <row r="15" spans="1:6" x14ac:dyDescent="0.25">
      <c r="A15" s="8">
        <f t="shared" si="2"/>
        <v>7</v>
      </c>
      <c r="B15" s="8">
        <f t="shared" si="3"/>
        <v>2028</v>
      </c>
      <c r="C15" s="6">
        <f>'11-Avoided Truck Miles'!G14</f>
        <v>4582285.7142857146</v>
      </c>
      <c r="D15" s="7">
        <f t="shared" si="1"/>
        <v>2594022.5432967031</v>
      </c>
      <c r="E15" s="7">
        <f t="shared" si="0"/>
        <v>1410976.3903230259</v>
      </c>
    </row>
    <row r="16" spans="1:6" x14ac:dyDescent="0.25">
      <c r="A16" s="8">
        <f t="shared" si="2"/>
        <v>8</v>
      </c>
      <c r="B16" s="8">
        <f t="shared" si="3"/>
        <v>2029</v>
      </c>
      <c r="C16" s="6">
        <f>'11-Avoided Truck Miles'!G15</f>
        <v>4582285.7142857146</v>
      </c>
      <c r="D16" s="7">
        <f t="shared" si="1"/>
        <v>2594022.5432967031</v>
      </c>
      <c r="E16" s="7">
        <f t="shared" si="0"/>
        <v>1318669.5236663793</v>
      </c>
    </row>
    <row r="17" spans="1:5" x14ac:dyDescent="0.25">
      <c r="A17" s="8">
        <f t="shared" si="2"/>
        <v>9</v>
      </c>
      <c r="B17" s="8">
        <f t="shared" si="3"/>
        <v>2030</v>
      </c>
      <c r="C17" s="6">
        <f>'11-Avoided Truck Miles'!G16</f>
        <v>4582285.7142857146</v>
      </c>
      <c r="D17" s="7">
        <f t="shared" si="1"/>
        <v>2594022.5432967031</v>
      </c>
      <c r="E17" s="7">
        <f t="shared" si="0"/>
        <v>1232401.4239872703</v>
      </c>
    </row>
    <row r="18" spans="1:5" x14ac:dyDescent="0.25">
      <c r="A18" s="8">
        <f t="shared" si="2"/>
        <v>10</v>
      </c>
      <c r="B18" s="8">
        <f t="shared" si="3"/>
        <v>2031</v>
      </c>
      <c r="C18" s="6">
        <f>'11-Avoided Truck Miles'!G17</f>
        <v>4582285.7142857146</v>
      </c>
      <c r="D18" s="7">
        <f t="shared" si="1"/>
        <v>2594022.5432967031</v>
      </c>
      <c r="E18" s="7">
        <f t="shared" si="0"/>
        <v>1151777.0317638041</v>
      </c>
    </row>
    <row r="19" spans="1:5" x14ac:dyDescent="0.25">
      <c r="A19" s="8">
        <f t="shared" si="2"/>
        <v>11</v>
      </c>
      <c r="B19" s="8">
        <f t="shared" si="3"/>
        <v>2032</v>
      </c>
      <c r="C19" s="6">
        <f>'11-Avoided Truck Miles'!G18</f>
        <v>4582285.7142857146</v>
      </c>
      <c r="D19" s="7">
        <f t="shared" si="1"/>
        <v>2594022.5432967031</v>
      </c>
      <c r="E19" s="7">
        <f t="shared" si="0"/>
        <v>1076427.1324895367</v>
      </c>
    </row>
    <row r="20" spans="1:5" x14ac:dyDescent="0.25">
      <c r="A20" s="8">
        <f t="shared" si="2"/>
        <v>12</v>
      </c>
      <c r="B20" s="8">
        <f t="shared" si="3"/>
        <v>2033</v>
      </c>
      <c r="C20" s="6">
        <f>'11-Avoided Truck Miles'!G19</f>
        <v>4582285.7142857146</v>
      </c>
      <c r="D20" s="7">
        <f t="shared" si="1"/>
        <v>2594022.5432967031</v>
      </c>
      <c r="E20" s="7">
        <f t="shared" si="0"/>
        <v>1006006.6658780717</v>
      </c>
    </row>
    <row r="21" spans="1:5" x14ac:dyDescent="0.25">
      <c r="A21" s="8">
        <f t="shared" si="2"/>
        <v>13</v>
      </c>
      <c r="B21" s="8">
        <f t="shared" si="3"/>
        <v>2034</v>
      </c>
      <c r="C21" s="6">
        <f>'11-Avoided Truck Miles'!G20</f>
        <v>4582285.7142857146</v>
      </c>
      <c r="D21" s="7">
        <f t="shared" si="1"/>
        <v>2594022.5432967031</v>
      </c>
      <c r="E21" s="7">
        <f t="shared" si="0"/>
        <v>940193.14568044071</v>
      </c>
    </row>
    <row r="22" spans="1:5" x14ac:dyDescent="0.25">
      <c r="A22" s="8">
        <f t="shared" si="2"/>
        <v>14</v>
      </c>
      <c r="B22" s="8">
        <f t="shared" si="3"/>
        <v>2035</v>
      </c>
      <c r="C22" s="6">
        <f>'11-Avoided Truck Miles'!G21</f>
        <v>4582285.7142857146</v>
      </c>
      <c r="D22" s="7">
        <f t="shared" si="1"/>
        <v>2594022.5432967031</v>
      </c>
      <c r="E22" s="7">
        <f t="shared" si="0"/>
        <v>878685.18287891662</v>
      </c>
    </row>
    <row r="23" spans="1:5" x14ac:dyDescent="0.25">
      <c r="A23" s="8">
        <f t="shared" si="2"/>
        <v>15</v>
      </c>
      <c r="B23" s="8">
        <f t="shared" si="3"/>
        <v>2036</v>
      </c>
      <c r="C23" s="6">
        <f>'11-Avoided Truck Miles'!G22</f>
        <v>4582285.7142857146</v>
      </c>
      <c r="D23" s="7">
        <f t="shared" si="1"/>
        <v>2594022.5432967031</v>
      </c>
      <c r="E23" s="7">
        <f t="shared" si="0"/>
        <v>821201.10549431457</v>
      </c>
    </row>
    <row r="24" spans="1:5" x14ac:dyDescent="0.25">
      <c r="A24" s="8">
        <f t="shared" si="2"/>
        <v>16</v>
      </c>
      <c r="B24" s="8">
        <f t="shared" si="3"/>
        <v>2037</v>
      </c>
      <c r="C24" s="6">
        <f>'11-Avoided Truck Miles'!G23</f>
        <v>4582285.7142857146</v>
      </c>
      <c r="D24" s="7">
        <f t="shared" si="1"/>
        <v>2594022.5432967031</v>
      </c>
      <c r="E24" s="7">
        <f t="shared" si="0"/>
        <v>767477.66868627525</v>
      </c>
    </row>
    <row r="25" spans="1:5" x14ac:dyDescent="0.25">
      <c r="A25" s="8">
        <f t="shared" si="2"/>
        <v>17</v>
      </c>
      <c r="B25" s="8">
        <f t="shared" si="3"/>
        <v>2038</v>
      </c>
      <c r="C25" s="6">
        <f>'11-Avoided Truck Miles'!G24</f>
        <v>4582285.7142857146</v>
      </c>
      <c r="D25" s="7">
        <f t="shared" si="1"/>
        <v>2594022.5432967031</v>
      </c>
      <c r="E25" s="7">
        <f t="shared" si="0"/>
        <v>717268.84923950955</v>
      </c>
    </row>
    <row r="26" spans="1:5" x14ac:dyDescent="0.25">
      <c r="A26" s="8">
        <f t="shared" si="2"/>
        <v>18</v>
      </c>
      <c r="B26" s="8">
        <f t="shared" si="3"/>
        <v>2039</v>
      </c>
      <c r="C26" s="6">
        <f>'11-Avoided Truck Miles'!G25</f>
        <v>4582285.7142857146</v>
      </c>
      <c r="D26" s="7">
        <f t="shared" si="1"/>
        <v>2594022.5432967031</v>
      </c>
      <c r="E26" s="7">
        <f t="shared" si="0"/>
        <v>670344.71891542955</v>
      </c>
    </row>
    <row r="27" spans="1:5" x14ac:dyDescent="0.25">
      <c r="A27" s="8">
        <f t="shared" si="2"/>
        <v>19</v>
      </c>
      <c r="B27" s="8">
        <f t="shared" si="3"/>
        <v>2040</v>
      </c>
      <c r="C27" s="6">
        <f>'11-Avoided Truck Miles'!G26</f>
        <v>4582285.7142857146</v>
      </c>
      <c r="D27" s="7">
        <f t="shared" si="1"/>
        <v>2594022.5432967031</v>
      </c>
      <c r="E27" s="7">
        <f t="shared" si="0"/>
        <v>626490.39150974725</v>
      </c>
    </row>
    <row r="28" spans="1:5" x14ac:dyDescent="0.25">
      <c r="A28" s="8">
        <f t="shared" si="2"/>
        <v>20</v>
      </c>
      <c r="B28" s="8">
        <f t="shared" si="3"/>
        <v>2041</v>
      </c>
      <c r="C28" s="6">
        <f>'11-Avoided Truck Miles'!G27</f>
        <v>4582285.7142857146</v>
      </c>
      <c r="D28" s="7">
        <f t="shared" si="1"/>
        <v>2594022.5432967031</v>
      </c>
      <c r="E28" s="7">
        <f t="shared" si="0"/>
        <v>585505.03879415628</v>
      </c>
    </row>
    <row r="29" spans="1:5" x14ac:dyDescent="0.25">
      <c r="E29" s="292">
        <f>SUM(E9:E28)</f>
        <v>22297827.142569151</v>
      </c>
    </row>
  </sheetData>
  <mergeCells count="2">
    <mergeCell ref="A2:C2"/>
    <mergeCell ref="A3:C3"/>
  </mergeCell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workbookViewId="0"/>
  </sheetViews>
  <sheetFormatPr defaultColWidth="9.140625" defaultRowHeight="15" x14ac:dyDescent="0.25"/>
  <cols>
    <col min="1" max="2" width="9.140625" style="1"/>
    <col min="3" max="3" width="17.140625" style="1" customWidth="1"/>
    <col min="4" max="4" width="17.85546875" style="1" customWidth="1"/>
    <col min="5" max="5" width="18.140625" style="1" customWidth="1"/>
    <col min="6" max="6" width="17.85546875" style="1" customWidth="1"/>
    <col min="7" max="16384" width="9.140625" style="1"/>
  </cols>
  <sheetData>
    <row r="2" spans="1:5" x14ac:dyDescent="0.25">
      <c r="A2" s="451" t="s">
        <v>255</v>
      </c>
      <c r="B2" s="451"/>
      <c r="C2" s="451"/>
      <c r="D2" s="118">
        <f>'7-Inputs'!B3</f>
        <v>7.0000000000000007E-2</v>
      </c>
    </row>
    <row r="3" spans="1:5" x14ac:dyDescent="0.25">
      <c r="A3" s="451" t="s">
        <v>239</v>
      </c>
      <c r="B3" s="451"/>
      <c r="C3" s="451"/>
      <c r="D3" s="39">
        <f>'7-Inputs'!B4</f>
        <v>2019</v>
      </c>
    </row>
    <row r="4" spans="1:5" x14ac:dyDescent="0.25">
      <c r="A4" s="2" t="s">
        <v>349</v>
      </c>
      <c r="B4" s="2"/>
      <c r="C4" s="2"/>
      <c r="D4" s="299">
        <f>'7-Inputs'!B83</f>
        <v>0.27765097435897435</v>
      </c>
    </row>
    <row r="7" spans="1:5" ht="15.75" thickBot="1" x14ac:dyDescent="0.3"/>
    <row r="8" spans="1:5" ht="45.75" thickBot="1" x14ac:dyDescent="0.3">
      <c r="A8" s="62" t="s">
        <v>125</v>
      </c>
      <c r="B8" s="62" t="s">
        <v>1</v>
      </c>
      <c r="C8" s="62" t="s">
        <v>276</v>
      </c>
      <c r="D8" s="101" t="s">
        <v>343</v>
      </c>
      <c r="E8" s="62" t="s">
        <v>344</v>
      </c>
    </row>
    <row r="9" spans="1:5" x14ac:dyDescent="0.25">
      <c r="A9" s="8">
        <v>1</v>
      </c>
      <c r="B9" s="8">
        <f>'7-Inputs'!B8</f>
        <v>2022</v>
      </c>
      <c r="C9" s="6">
        <f>'11-Avoided Truck Miles'!G8</f>
        <v>3436714.2857142859</v>
      </c>
      <c r="D9" s="7">
        <f>C9*$D$4</f>
        <v>954207.070021978</v>
      </c>
      <c r="E9" s="7">
        <f t="shared" ref="E9:E28" si="0">D9/(1+$D$2)^(B9-$D$3)</f>
        <v>778917.20537318115</v>
      </c>
    </row>
    <row r="10" spans="1:5" x14ac:dyDescent="0.25">
      <c r="A10" s="8">
        <f>A9+1</f>
        <v>2</v>
      </c>
      <c r="B10" s="8">
        <f>B9+1</f>
        <v>2023</v>
      </c>
      <c r="C10" s="6">
        <f>'11-Avoided Truck Miles'!G9</f>
        <v>3608550</v>
      </c>
      <c r="D10" s="7">
        <f t="shared" ref="D10:D28" si="1">C10*$D$4</f>
        <v>1001917.4235230769</v>
      </c>
      <c r="E10" s="7">
        <f t="shared" si="0"/>
        <v>764358.00527274795</v>
      </c>
    </row>
    <row r="11" spans="1:5" x14ac:dyDescent="0.25">
      <c r="A11" s="8">
        <f t="shared" ref="A11:B28" si="2">A10+1</f>
        <v>3</v>
      </c>
      <c r="B11" s="8">
        <f t="shared" si="2"/>
        <v>2024</v>
      </c>
      <c r="C11" s="6">
        <f>'11-Avoided Truck Miles'!G10</f>
        <v>3788977.5</v>
      </c>
      <c r="D11" s="7">
        <f t="shared" si="1"/>
        <v>1052013.2946992307</v>
      </c>
      <c r="E11" s="7">
        <f t="shared" si="0"/>
        <v>750070.93975363101</v>
      </c>
    </row>
    <row r="12" spans="1:5" x14ac:dyDescent="0.25">
      <c r="A12" s="8">
        <f t="shared" si="2"/>
        <v>4</v>
      </c>
      <c r="B12" s="8">
        <f t="shared" si="2"/>
        <v>2025</v>
      </c>
      <c r="C12" s="6">
        <f>'11-Avoided Truck Miles'!G11</f>
        <v>3978426.375</v>
      </c>
      <c r="D12" s="7">
        <f t="shared" si="1"/>
        <v>1104613.9594341922</v>
      </c>
      <c r="E12" s="7">
        <f t="shared" si="0"/>
        <v>736050.92218814255</v>
      </c>
    </row>
    <row r="13" spans="1:5" x14ac:dyDescent="0.25">
      <c r="A13" s="8">
        <f t="shared" si="2"/>
        <v>5</v>
      </c>
      <c r="B13" s="8">
        <f t="shared" si="2"/>
        <v>2026</v>
      </c>
      <c r="C13" s="6">
        <f>'11-Avoided Truck Miles'!G12</f>
        <v>4177347.6937500001</v>
      </c>
      <c r="D13" s="7">
        <f t="shared" si="1"/>
        <v>1159844.6574059019</v>
      </c>
      <c r="E13" s="7">
        <f t="shared" si="0"/>
        <v>722292.96102574747</v>
      </c>
    </row>
    <row r="14" spans="1:5" x14ac:dyDescent="0.25">
      <c r="A14" s="8">
        <f t="shared" si="2"/>
        <v>6</v>
      </c>
      <c r="B14" s="8">
        <f t="shared" si="2"/>
        <v>2027</v>
      </c>
      <c r="C14" s="6">
        <f>'11-Avoided Truck Miles'!G13</f>
        <v>4386215.0784375006</v>
      </c>
      <c r="D14" s="7">
        <f t="shared" si="1"/>
        <v>1217836.8902761971</v>
      </c>
      <c r="E14" s="7">
        <f t="shared" si="0"/>
        <v>708792.15801592043</v>
      </c>
    </row>
    <row r="15" spans="1:5" x14ac:dyDescent="0.25">
      <c r="A15" s="8">
        <f t="shared" si="2"/>
        <v>7</v>
      </c>
      <c r="B15" s="8">
        <f t="shared" si="2"/>
        <v>2028</v>
      </c>
      <c r="C15" s="6">
        <f>'11-Avoided Truck Miles'!G14</f>
        <v>4582285.7142857146</v>
      </c>
      <c r="D15" s="7">
        <f t="shared" si="1"/>
        <v>1272276.0933626373</v>
      </c>
      <c r="E15" s="7">
        <f t="shared" si="0"/>
        <v>692033.89706307824</v>
      </c>
    </row>
    <row r="16" spans="1:5" x14ac:dyDescent="0.25">
      <c r="A16" s="8">
        <f t="shared" si="2"/>
        <v>8</v>
      </c>
      <c r="B16" s="8">
        <f t="shared" si="2"/>
        <v>2029</v>
      </c>
      <c r="C16" s="6">
        <f>'11-Avoided Truck Miles'!G15</f>
        <v>4582285.7142857146</v>
      </c>
      <c r="D16" s="7">
        <f t="shared" si="1"/>
        <v>1272276.0933626373</v>
      </c>
      <c r="E16" s="7">
        <f t="shared" si="0"/>
        <v>646760.65146082081</v>
      </c>
    </row>
    <row r="17" spans="1:5" x14ac:dyDescent="0.25">
      <c r="A17" s="8">
        <f t="shared" si="2"/>
        <v>9</v>
      </c>
      <c r="B17" s="8">
        <f t="shared" si="2"/>
        <v>2030</v>
      </c>
      <c r="C17" s="6">
        <f>'11-Avoided Truck Miles'!G16</f>
        <v>4582285.7142857146</v>
      </c>
      <c r="D17" s="7">
        <f t="shared" si="1"/>
        <v>1272276.0933626373</v>
      </c>
      <c r="E17" s="7">
        <f t="shared" si="0"/>
        <v>604449.20697272965</v>
      </c>
    </row>
    <row r="18" spans="1:5" x14ac:dyDescent="0.25">
      <c r="A18" s="8">
        <f t="shared" si="2"/>
        <v>10</v>
      </c>
      <c r="B18" s="8">
        <f t="shared" si="2"/>
        <v>2031</v>
      </c>
      <c r="C18" s="6">
        <f>'11-Avoided Truck Miles'!G17</f>
        <v>4582285.7142857146</v>
      </c>
      <c r="D18" s="7">
        <f t="shared" si="1"/>
        <v>1272276.0933626373</v>
      </c>
      <c r="E18" s="7">
        <f t="shared" si="0"/>
        <v>564905.80090909323</v>
      </c>
    </row>
    <row r="19" spans="1:5" x14ac:dyDescent="0.25">
      <c r="A19" s="8">
        <f t="shared" si="2"/>
        <v>11</v>
      </c>
      <c r="B19" s="8">
        <f t="shared" si="2"/>
        <v>2032</v>
      </c>
      <c r="C19" s="6">
        <f>'11-Avoided Truck Miles'!G18</f>
        <v>4582285.7142857146</v>
      </c>
      <c r="D19" s="7">
        <f t="shared" si="1"/>
        <v>1272276.0933626373</v>
      </c>
      <c r="E19" s="7">
        <f t="shared" si="0"/>
        <v>527949.34664401237</v>
      </c>
    </row>
    <row r="20" spans="1:5" x14ac:dyDescent="0.25">
      <c r="A20" s="8">
        <f t="shared" si="2"/>
        <v>12</v>
      </c>
      <c r="B20" s="8">
        <f t="shared" si="2"/>
        <v>2033</v>
      </c>
      <c r="C20" s="6">
        <f>'11-Avoided Truck Miles'!G19</f>
        <v>4582285.7142857146</v>
      </c>
      <c r="D20" s="7">
        <f t="shared" si="1"/>
        <v>1272276.0933626373</v>
      </c>
      <c r="E20" s="7">
        <f t="shared" si="0"/>
        <v>493410.60434019845</v>
      </c>
    </row>
    <row r="21" spans="1:5" x14ac:dyDescent="0.25">
      <c r="A21" s="8">
        <f t="shared" si="2"/>
        <v>13</v>
      </c>
      <c r="B21" s="8">
        <f t="shared" si="2"/>
        <v>2034</v>
      </c>
      <c r="C21" s="6">
        <f>'11-Avoided Truck Miles'!G20</f>
        <v>4582285.7142857146</v>
      </c>
      <c r="D21" s="7">
        <f t="shared" si="1"/>
        <v>1272276.0933626373</v>
      </c>
      <c r="E21" s="7">
        <f t="shared" si="0"/>
        <v>461131.40592541907</v>
      </c>
    </row>
    <row r="22" spans="1:5" x14ac:dyDescent="0.25">
      <c r="A22" s="8">
        <f t="shared" si="2"/>
        <v>14</v>
      </c>
      <c r="B22" s="8">
        <f t="shared" si="2"/>
        <v>2035</v>
      </c>
      <c r="C22" s="6">
        <f>'11-Avoided Truck Miles'!G21</f>
        <v>4582285.7142857146</v>
      </c>
      <c r="D22" s="7">
        <f t="shared" si="1"/>
        <v>1272276.0933626373</v>
      </c>
      <c r="E22" s="7">
        <f t="shared" si="0"/>
        <v>430963.93077141978</v>
      </c>
    </row>
    <row r="23" spans="1:5" x14ac:dyDescent="0.25">
      <c r="A23" s="8">
        <f t="shared" si="2"/>
        <v>15</v>
      </c>
      <c r="B23" s="8">
        <f t="shared" si="2"/>
        <v>2036</v>
      </c>
      <c r="C23" s="6">
        <f>'11-Avoided Truck Miles'!G22</f>
        <v>4582285.7142857146</v>
      </c>
      <c r="D23" s="7">
        <f t="shared" si="1"/>
        <v>1272276.0933626373</v>
      </c>
      <c r="E23" s="7">
        <f t="shared" si="0"/>
        <v>402770.02875833621</v>
      </c>
    </row>
    <row r="24" spans="1:5" x14ac:dyDescent="0.25">
      <c r="A24" s="8">
        <f t="shared" si="2"/>
        <v>16</v>
      </c>
      <c r="B24" s="8">
        <f t="shared" si="2"/>
        <v>2037</v>
      </c>
      <c r="C24" s="6">
        <f>'11-Avoided Truck Miles'!G23</f>
        <v>4582285.7142857146</v>
      </c>
      <c r="D24" s="7">
        <f t="shared" si="1"/>
        <v>1272276.0933626373</v>
      </c>
      <c r="E24" s="7">
        <f t="shared" si="0"/>
        <v>376420.58762461325</v>
      </c>
    </row>
    <row r="25" spans="1:5" x14ac:dyDescent="0.25">
      <c r="A25" s="8">
        <f t="shared" si="2"/>
        <v>17</v>
      </c>
      <c r="B25" s="8">
        <f t="shared" si="2"/>
        <v>2038</v>
      </c>
      <c r="C25" s="6">
        <f>'11-Avoided Truck Miles'!G24</f>
        <v>4582285.7142857146</v>
      </c>
      <c r="D25" s="7">
        <f t="shared" si="1"/>
        <v>1272276.0933626373</v>
      </c>
      <c r="E25" s="7">
        <f t="shared" si="0"/>
        <v>351794.94170524605</v>
      </c>
    </row>
    <row r="26" spans="1:5" x14ac:dyDescent="0.25">
      <c r="A26" s="8">
        <f t="shared" si="2"/>
        <v>18</v>
      </c>
      <c r="B26" s="8">
        <f t="shared" si="2"/>
        <v>2039</v>
      </c>
      <c r="C26" s="6">
        <f>'11-Avoided Truck Miles'!G25</f>
        <v>4582285.7142857146</v>
      </c>
      <c r="D26" s="7">
        <f t="shared" si="1"/>
        <v>1272276.0933626373</v>
      </c>
      <c r="E26" s="7">
        <f t="shared" si="0"/>
        <v>328780.31935069727</v>
      </c>
    </row>
    <row r="27" spans="1:5" x14ac:dyDescent="0.25">
      <c r="A27" s="8">
        <f t="shared" si="2"/>
        <v>19</v>
      </c>
      <c r="B27" s="8">
        <f t="shared" si="2"/>
        <v>2040</v>
      </c>
      <c r="C27" s="6">
        <f>'11-Avoided Truck Miles'!G26</f>
        <v>4582285.7142857146</v>
      </c>
      <c r="D27" s="7">
        <f t="shared" si="1"/>
        <v>1272276.0933626373</v>
      </c>
      <c r="E27" s="7">
        <f t="shared" si="0"/>
        <v>307271.32649597875</v>
      </c>
    </row>
    <row r="28" spans="1:5" x14ac:dyDescent="0.25">
      <c r="A28" s="8">
        <f t="shared" si="2"/>
        <v>20</v>
      </c>
      <c r="B28" s="8">
        <f t="shared" si="2"/>
        <v>2041</v>
      </c>
      <c r="C28" s="6">
        <f>'11-Avoided Truck Miles'!G27</f>
        <v>4582285.7142857146</v>
      </c>
      <c r="D28" s="7">
        <f t="shared" si="1"/>
        <v>1272276.0933626373</v>
      </c>
      <c r="E28" s="7">
        <f t="shared" si="0"/>
        <v>287169.46401493339</v>
      </c>
    </row>
    <row r="29" spans="1:5" x14ac:dyDescent="0.25">
      <c r="E29" s="292">
        <f>SUM(E9:E28)</f>
        <v>10936293.703665946</v>
      </c>
    </row>
  </sheetData>
  <mergeCells count="2">
    <mergeCell ref="A2:C2"/>
    <mergeCell ref="A3:C3"/>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opLeftCell="A10" zoomScale="80" zoomScaleNormal="80" workbookViewId="0">
      <selection activeCell="A44" sqref="A44"/>
    </sheetView>
  </sheetViews>
  <sheetFormatPr defaultRowHeight="15" x14ac:dyDescent="0.25"/>
  <cols>
    <col min="1" max="1" width="14.28515625" style="1" customWidth="1"/>
    <col min="2" max="3" width="14.28515625" customWidth="1"/>
    <col min="4" max="4" width="14.28515625" style="1" customWidth="1"/>
    <col min="5" max="7" width="14.28515625" customWidth="1"/>
    <col min="8" max="10" width="14.28515625" style="1" customWidth="1"/>
    <col min="11" max="14" width="14.28515625" customWidth="1"/>
    <col min="15" max="16" width="14.28515625" style="1" customWidth="1"/>
    <col min="17" max="18" width="14.28515625" customWidth="1"/>
    <col min="19" max="20" width="14.28515625" style="1" customWidth="1"/>
    <col min="21" max="21" width="14.28515625" customWidth="1"/>
    <col min="22" max="22" width="14.28515625" style="1" customWidth="1"/>
    <col min="23" max="23" width="14.28515625" customWidth="1"/>
    <col min="24" max="24" width="14.28515625" style="1" customWidth="1"/>
    <col min="25" max="26" width="14.28515625" customWidth="1"/>
  </cols>
  <sheetData>
    <row r="1" spans="2:25" s="1" customFormat="1" x14ac:dyDescent="0.25">
      <c r="B1" s="177" t="s">
        <v>133</v>
      </c>
      <c r="C1" s="177"/>
      <c r="D1" s="177"/>
      <c r="E1" s="177"/>
      <c r="F1" s="19">
        <f>'7-Inputs'!B97</f>
        <v>0.6</v>
      </c>
      <c r="G1" s="19"/>
      <c r="H1" s="19"/>
      <c r="I1" s="177" t="str">
        <f>'7-Inputs'!A109</f>
        <v>Truck Emissions Rate g per mile VOC (average of gasoline and diesel)</v>
      </c>
      <c r="J1" s="177"/>
      <c r="K1" s="177"/>
      <c r="L1" s="19">
        <f>'7-Inputs'!B109</f>
        <v>1.0165</v>
      </c>
      <c r="N1" s="19"/>
      <c r="O1" s="19"/>
      <c r="R1" s="201"/>
      <c r="S1" s="201"/>
      <c r="T1" s="201" t="s">
        <v>129</v>
      </c>
      <c r="X1" s="107">
        <f>'7-Inputs'!B85</f>
        <v>2000</v>
      </c>
      <c r="Y1" s="19"/>
    </row>
    <row r="2" spans="2:25" s="1" customFormat="1" x14ac:dyDescent="0.25">
      <c r="B2" s="177" t="s">
        <v>135</v>
      </c>
      <c r="C2" s="177"/>
      <c r="D2" s="177"/>
      <c r="E2" s="177"/>
      <c r="F2" s="19">
        <f>'7-Inputs'!B98</f>
        <v>0.91</v>
      </c>
      <c r="G2" s="19"/>
      <c r="H2" s="19"/>
      <c r="I2" s="177" t="str">
        <f>'7-Inputs'!A110</f>
        <v>Truck Emissions Rate g per mile Nox (average of gasoline and diesel)</v>
      </c>
      <c r="J2" s="177"/>
      <c r="K2" s="177"/>
      <c r="L2" s="19">
        <f>'7-Inputs'!B110</f>
        <v>5.7634999999999996</v>
      </c>
      <c r="N2" s="19"/>
      <c r="O2" s="19"/>
      <c r="R2" s="201"/>
      <c r="S2" s="201"/>
      <c r="T2" s="201" t="s">
        <v>130</v>
      </c>
      <c r="X2" s="107">
        <f>'7-Inputs'!B86</f>
        <v>8300</v>
      </c>
      <c r="Y2" s="19"/>
    </row>
    <row r="3" spans="2:25" s="1" customFormat="1" x14ac:dyDescent="0.25">
      <c r="B3" s="177" t="s">
        <v>136</v>
      </c>
      <c r="C3" s="177"/>
      <c r="D3" s="177"/>
      <c r="E3" s="177"/>
      <c r="F3" s="19">
        <f>'7-Inputs'!B99</f>
        <v>0.01</v>
      </c>
      <c r="G3" s="19"/>
      <c r="H3" s="19"/>
      <c r="I3" s="177" t="str">
        <f>'7-Inputs'!A111</f>
        <v>Truck Emissions Rate g per mile PM2.5 (average of gasoline and diesel)</v>
      </c>
      <c r="J3" s="177"/>
      <c r="K3" s="177"/>
      <c r="L3" s="19">
        <f>'7-Inputs'!B111</f>
        <v>0.123</v>
      </c>
      <c r="N3" s="19"/>
      <c r="O3" s="19"/>
      <c r="R3" s="201"/>
      <c r="S3" s="201"/>
      <c r="T3" s="201" t="s">
        <v>131</v>
      </c>
      <c r="X3" s="107">
        <f>'7-Inputs'!B87</f>
        <v>377800</v>
      </c>
      <c r="Y3" s="19"/>
    </row>
    <row r="4" spans="2:25" s="1" customFormat="1" x14ac:dyDescent="0.25">
      <c r="B4" s="177" t="s">
        <v>137</v>
      </c>
      <c r="C4" s="177"/>
      <c r="D4" s="177"/>
      <c r="E4" s="177"/>
      <c r="F4" s="19">
        <f>'7-Inputs'!B100</f>
        <v>0.27</v>
      </c>
      <c r="G4" s="19"/>
      <c r="H4" s="19"/>
      <c r="I4" s="19" t="s">
        <v>195</v>
      </c>
      <c r="J4" s="19"/>
      <c r="K4" s="19"/>
      <c r="L4" s="200">
        <f>'7-Inputs'!B112</f>
        <v>10.210000000000001</v>
      </c>
      <c r="N4" s="19"/>
      <c r="O4" s="19"/>
      <c r="R4" s="201"/>
      <c r="S4" s="201"/>
      <c r="T4" s="201" t="s">
        <v>132</v>
      </c>
      <c r="U4" s="19"/>
      <c r="X4" s="107">
        <f>'7-Inputs'!B88</f>
        <v>48900</v>
      </c>
      <c r="Y4" s="19"/>
    </row>
    <row r="5" spans="2:25" s="1" customFormat="1" x14ac:dyDescent="0.25">
      <c r="B5" s="177" t="s">
        <v>138</v>
      </c>
      <c r="C5" s="177"/>
      <c r="D5" s="177"/>
      <c r="E5" s="177"/>
      <c r="F5" s="19">
        <f>'7-Inputs'!B101</f>
        <v>0.28000000000000003</v>
      </c>
      <c r="G5" s="19"/>
      <c r="H5" s="19"/>
      <c r="I5" s="19" t="s">
        <v>197</v>
      </c>
      <c r="J5" s="19"/>
      <c r="K5" s="19"/>
      <c r="L5" s="200">
        <f>'7-Inputs'!B113</f>
        <v>8.7799999999999994</v>
      </c>
      <c r="N5" s="19"/>
      <c r="O5" s="19"/>
      <c r="P5" s="19"/>
      <c r="Q5" s="19"/>
      <c r="R5" s="19"/>
      <c r="S5" s="19"/>
      <c r="T5" s="21" t="s">
        <v>208</v>
      </c>
      <c r="U5" s="37"/>
      <c r="V5" s="19"/>
      <c r="W5" s="19"/>
      <c r="X5" s="107">
        <f>'7-Inputs'!B89</f>
        <v>1</v>
      </c>
      <c r="Y5" s="19"/>
    </row>
    <row r="6" spans="2:25" x14ac:dyDescent="0.25">
      <c r="B6" s="177" t="s">
        <v>139</v>
      </c>
      <c r="C6" s="177"/>
      <c r="D6" s="177"/>
      <c r="E6" s="177"/>
      <c r="F6" s="19">
        <f>'7-Inputs'!B102</f>
        <v>0.01</v>
      </c>
      <c r="G6" s="19"/>
      <c r="H6" s="19"/>
      <c r="I6" s="19" t="s">
        <v>198</v>
      </c>
      <c r="J6" s="19"/>
      <c r="K6" s="19"/>
      <c r="L6" s="200">
        <f>'7-Inputs'!B114</f>
        <v>6.4</v>
      </c>
      <c r="N6" s="19"/>
      <c r="O6" s="19"/>
      <c r="P6" s="19"/>
      <c r="Q6" s="19"/>
      <c r="R6" s="19"/>
      <c r="S6" s="19"/>
      <c r="T6" s="21" t="s">
        <v>209</v>
      </c>
      <c r="U6" s="37"/>
      <c r="V6" s="19"/>
      <c r="W6" s="19"/>
      <c r="X6" s="107">
        <f>'7-Inputs'!B90</f>
        <v>1</v>
      </c>
      <c r="Y6" s="19"/>
    </row>
    <row r="7" spans="2:25" s="1" customFormat="1" x14ac:dyDescent="0.25">
      <c r="B7" s="177" t="s">
        <v>140</v>
      </c>
      <c r="C7" s="177"/>
      <c r="D7" s="177"/>
      <c r="E7" s="177"/>
      <c r="F7" s="19">
        <f>'7-Inputs'!B103</f>
        <v>0.21</v>
      </c>
      <c r="G7" s="19"/>
      <c r="H7" s="19"/>
      <c r="I7" s="19"/>
      <c r="J7" s="19"/>
      <c r="K7" s="19"/>
      <c r="L7" s="19"/>
      <c r="M7" s="19"/>
      <c r="N7" s="19"/>
      <c r="O7" s="19"/>
      <c r="P7" s="19"/>
      <c r="Q7" s="19"/>
      <c r="R7" s="19"/>
      <c r="S7" s="19"/>
      <c r="T7" s="21" t="s">
        <v>210</v>
      </c>
      <c r="U7" s="37"/>
      <c r="V7" s="19"/>
      <c r="W7" s="19"/>
      <c r="X7" s="107">
        <f>'7-Inputs'!B91</f>
        <v>1</v>
      </c>
      <c r="Y7" s="19"/>
    </row>
    <row r="8" spans="2:25" s="1" customFormat="1" x14ac:dyDescent="0.25">
      <c r="B8" s="177" t="s">
        <v>141</v>
      </c>
      <c r="C8" s="177"/>
      <c r="D8" s="177"/>
      <c r="E8" s="177"/>
      <c r="F8" s="19">
        <f>'7-Inputs'!B104</f>
        <v>0.2</v>
      </c>
      <c r="G8" s="19"/>
      <c r="H8" s="19"/>
      <c r="I8" s="19"/>
      <c r="J8" s="19"/>
      <c r="K8" s="19"/>
      <c r="L8" s="19"/>
      <c r="M8" s="19"/>
      <c r="N8" s="19"/>
      <c r="O8" s="19"/>
      <c r="P8" s="19"/>
      <c r="Q8" s="19"/>
      <c r="R8" s="19"/>
      <c r="S8" s="19"/>
      <c r="T8" s="21" t="s">
        <v>211</v>
      </c>
      <c r="U8" s="37"/>
      <c r="V8" s="19"/>
      <c r="W8" s="19"/>
      <c r="X8" s="107">
        <f>'7-Inputs'!B92</f>
        <v>1</v>
      </c>
      <c r="Y8" s="19"/>
    </row>
    <row r="9" spans="2:25" s="1" customFormat="1" x14ac:dyDescent="0.25">
      <c r="B9" s="177" t="s">
        <v>142</v>
      </c>
      <c r="C9" s="177"/>
      <c r="D9" s="177"/>
      <c r="E9" s="177"/>
      <c r="F9" s="19">
        <f>'7-Inputs'!B105</f>
        <v>0.01</v>
      </c>
      <c r="G9" s="19"/>
      <c r="H9" s="19"/>
      <c r="I9" s="19"/>
      <c r="J9" s="19"/>
      <c r="K9" s="19"/>
      <c r="L9" s="19"/>
      <c r="M9" s="19"/>
      <c r="N9" s="19"/>
      <c r="O9" s="19"/>
      <c r="P9" s="19"/>
      <c r="Q9" s="19"/>
      <c r="R9" s="19"/>
      <c r="S9" s="19"/>
      <c r="T9" s="21" t="s">
        <v>212</v>
      </c>
      <c r="U9" s="37"/>
      <c r="V9" s="19"/>
      <c r="W9" s="19"/>
      <c r="X9" s="107">
        <f>'7-Inputs'!B93</f>
        <v>2</v>
      </c>
      <c r="Y9" s="19"/>
    </row>
    <row r="10" spans="2:25" s="1" customFormat="1" x14ac:dyDescent="0.25">
      <c r="B10" s="19" t="s">
        <v>192</v>
      </c>
      <c r="C10" s="19"/>
      <c r="D10" s="19"/>
      <c r="E10" s="19"/>
      <c r="F10" s="19">
        <f>'7-Inputs'!B106</f>
        <v>532</v>
      </c>
      <c r="G10" s="19"/>
      <c r="H10" s="19"/>
      <c r="I10" s="19"/>
      <c r="J10" s="19"/>
      <c r="K10" s="19"/>
      <c r="L10" s="19"/>
      <c r="M10" s="19"/>
      <c r="N10" s="19"/>
      <c r="O10" s="19"/>
      <c r="P10" s="19"/>
      <c r="Q10" s="19"/>
      <c r="R10" s="19"/>
      <c r="S10" s="19"/>
      <c r="T10" s="21" t="s">
        <v>213</v>
      </c>
      <c r="U10" s="37"/>
      <c r="V10" s="19"/>
      <c r="W10" s="19"/>
      <c r="X10" s="107">
        <f>'7-Inputs'!B94</f>
        <v>2</v>
      </c>
      <c r="Y10" s="19"/>
    </row>
    <row r="11" spans="2:25" s="1" customFormat="1" x14ac:dyDescent="0.25">
      <c r="B11" s="19" t="s">
        <v>193</v>
      </c>
      <c r="C11" s="177"/>
      <c r="D11" s="177"/>
      <c r="E11" s="177"/>
      <c r="F11" s="19">
        <f>'7-Inputs'!B107</f>
        <v>434</v>
      </c>
      <c r="G11" s="19"/>
      <c r="H11" s="19"/>
      <c r="I11" s="19"/>
      <c r="J11" s="19"/>
      <c r="K11" s="19"/>
      <c r="L11" s="19"/>
      <c r="M11" s="19"/>
      <c r="N11" s="19"/>
      <c r="O11" s="19"/>
      <c r="P11" s="19"/>
      <c r="Q11" s="19"/>
      <c r="R11" s="19"/>
      <c r="S11" s="19"/>
      <c r="T11" s="21" t="s">
        <v>214</v>
      </c>
      <c r="U11" s="37"/>
      <c r="V11" s="19"/>
      <c r="W11" s="19"/>
      <c r="X11" s="107">
        <f>'7-Inputs'!B95</f>
        <v>2</v>
      </c>
      <c r="Y11" s="19"/>
    </row>
    <row r="12" spans="2:25" s="1" customFormat="1" x14ac:dyDescent="0.25">
      <c r="B12" s="19" t="s">
        <v>194</v>
      </c>
      <c r="C12" s="177"/>
      <c r="D12" s="177"/>
      <c r="E12" s="177"/>
      <c r="F12" s="19">
        <f>'7-Inputs'!B108</f>
        <v>397</v>
      </c>
      <c r="G12" s="19"/>
      <c r="H12" s="19"/>
      <c r="I12" s="19"/>
      <c r="J12" s="19"/>
      <c r="K12" s="19"/>
      <c r="L12" s="19"/>
      <c r="M12" s="19"/>
      <c r="N12" s="19"/>
      <c r="O12" s="19"/>
      <c r="P12" s="19"/>
      <c r="Q12" s="19"/>
      <c r="R12" s="19"/>
      <c r="S12" s="19"/>
      <c r="T12" s="21" t="s">
        <v>215</v>
      </c>
      <c r="U12" s="37"/>
      <c r="V12" s="19"/>
      <c r="W12" s="19"/>
      <c r="X12" s="107">
        <f>'7-Inputs'!B96</f>
        <v>2</v>
      </c>
      <c r="Y12" s="19"/>
    </row>
    <row r="13" spans="2:25" s="1" customFormat="1" x14ac:dyDescent="0.25">
      <c r="B13" s="177" t="s">
        <v>143</v>
      </c>
      <c r="C13" s="177"/>
      <c r="D13" s="177"/>
      <c r="E13" s="177"/>
      <c r="F13" s="19">
        <f>'7-Inputs'!$B$10</f>
        <v>1.1014999999999999</v>
      </c>
      <c r="G13" s="19"/>
      <c r="H13" s="19"/>
      <c r="I13" s="19"/>
      <c r="J13" s="19"/>
      <c r="K13" s="19"/>
      <c r="L13" s="19"/>
      <c r="M13" s="19"/>
      <c r="N13" s="19"/>
      <c r="O13" s="19"/>
      <c r="P13" s="19"/>
      <c r="Q13" s="19"/>
      <c r="R13" s="19"/>
      <c r="S13" s="19"/>
      <c r="T13" s="19"/>
      <c r="U13" s="19"/>
      <c r="V13" s="19"/>
      <c r="W13" s="19"/>
      <c r="X13" s="19"/>
      <c r="Y13" s="19"/>
    </row>
    <row r="14" spans="2:25" s="1" customFormat="1" x14ac:dyDescent="0.25">
      <c r="B14" s="202" t="s">
        <v>203</v>
      </c>
      <c r="D14" s="177"/>
      <c r="E14" s="177"/>
      <c r="F14" s="55">
        <f>'7-Inputs'!$B$11</f>
        <v>1000000</v>
      </c>
      <c r="G14" s="19"/>
      <c r="H14" s="19"/>
      <c r="I14" s="19"/>
      <c r="J14" s="19"/>
      <c r="K14" s="19"/>
      <c r="L14" s="19"/>
      <c r="M14" s="19"/>
      <c r="N14" s="19"/>
      <c r="O14" s="19"/>
      <c r="P14" s="19"/>
      <c r="Q14" s="19"/>
      <c r="R14" s="19"/>
      <c r="S14" s="19"/>
      <c r="T14" s="19"/>
      <c r="U14" s="19"/>
      <c r="V14" s="19"/>
      <c r="W14" s="19"/>
      <c r="X14" s="19"/>
      <c r="Y14" s="19"/>
    </row>
    <row r="15" spans="2:25" s="1" customFormat="1" ht="15.75" thickBot="1" x14ac:dyDescent="0.3">
      <c r="B15" s="202" t="s">
        <v>206</v>
      </c>
      <c r="D15" s="177"/>
      <c r="E15" s="177"/>
      <c r="F15" s="55">
        <f>'7-Inputs'!$B$12</f>
        <v>1000</v>
      </c>
      <c r="G15" s="19"/>
      <c r="H15" s="19"/>
      <c r="I15" s="19"/>
      <c r="J15" s="19"/>
      <c r="K15" s="19"/>
      <c r="L15" s="19"/>
      <c r="M15" s="19"/>
      <c r="N15" s="19"/>
      <c r="O15" s="19"/>
      <c r="P15" s="19"/>
      <c r="Q15" s="19"/>
      <c r="R15" s="19"/>
      <c r="S15" s="19"/>
      <c r="T15" s="19"/>
      <c r="U15" s="19"/>
      <c r="V15" s="19"/>
      <c r="W15" s="19"/>
      <c r="X15" s="19"/>
      <c r="Y15" s="19"/>
    </row>
    <row r="16" spans="2:25" ht="15.75" thickBot="1" x14ac:dyDescent="0.3">
      <c r="L16" s="476" t="s">
        <v>217</v>
      </c>
      <c r="M16" s="477"/>
      <c r="N16" s="477"/>
      <c r="O16" s="478"/>
      <c r="P16" s="461" t="s">
        <v>221</v>
      </c>
      <c r="Q16" s="462"/>
      <c r="R16" s="462"/>
      <c r="S16" s="462"/>
      <c r="T16" s="463"/>
    </row>
    <row r="17" spans="1:26" ht="15.75" customHeight="1" thickBot="1" x14ac:dyDescent="0.3">
      <c r="A17" s="464" t="s">
        <v>125</v>
      </c>
      <c r="B17" s="468" t="s">
        <v>127</v>
      </c>
      <c r="C17" s="470" t="s">
        <v>200</v>
      </c>
      <c r="D17" s="470" t="s">
        <v>201</v>
      </c>
      <c r="E17" s="472" t="s">
        <v>204</v>
      </c>
      <c r="F17" s="473"/>
      <c r="G17" s="473"/>
      <c r="H17" s="474"/>
      <c r="I17" s="461" t="s">
        <v>220</v>
      </c>
      <c r="J17" s="462"/>
      <c r="K17" s="462"/>
      <c r="L17" s="459" t="s">
        <v>218</v>
      </c>
      <c r="M17" s="460"/>
      <c r="N17" s="460"/>
      <c r="O17" s="224" t="s">
        <v>219</v>
      </c>
      <c r="P17" s="466" t="s">
        <v>218</v>
      </c>
      <c r="Q17" s="467"/>
      <c r="R17" s="467"/>
      <c r="S17" s="467" t="s">
        <v>219</v>
      </c>
      <c r="T17" s="475"/>
      <c r="U17" s="457" t="s">
        <v>144</v>
      </c>
      <c r="V17" s="457"/>
      <c r="W17" s="457"/>
      <c r="X17" s="458"/>
      <c r="Y17" s="170"/>
      <c r="Z17" s="170"/>
    </row>
    <row r="18" spans="1:26" ht="30.75" thickBot="1" x14ac:dyDescent="0.3">
      <c r="A18" s="465"/>
      <c r="B18" s="469"/>
      <c r="C18" s="471"/>
      <c r="D18" s="471"/>
      <c r="E18" s="179" t="s">
        <v>145</v>
      </c>
      <c r="F18" s="180" t="s">
        <v>146</v>
      </c>
      <c r="G18" s="181" t="s">
        <v>183</v>
      </c>
      <c r="H18" s="198" t="s">
        <v>202</v>
      </c>
      <c r="I18" s="205" t="s">
        <v>145</v>
      </c>
      <c r="J18" s="206" t="s">
        <v>146</v>
      </c>
      <c r="K18" s="198" t="s">
        <v>183</v>
      </c>
      <c r="L18" s="222" t="s">
        <v>145</v>
      </c>
      <c r="M18" s="223" t="s">
        <v>147</v>
      </c>
      <c r="N18" s="221" t="s">
        <v>182</v>
      </c>
      <c r="O18" s="221" t="s">
        <v>202</v>
      </c>
      <c r="P18" s="222" t="s">
        <v>145</v>
      </c>
      <c r="Q18" s="223" t="s">
        <v>147</v>
      </c>
      <c r="R18" s="221" t="s">
        <v>182</v>
      </c>
      <c r="S18" s="225" t="s">
        <v>205</v>
      </c>
      <c r="T18" s="226" t="s">
        <v>202</v>
      </c>
      <c r="U18" s="171" t="s">
        <v>148</v>
      </c>
      <c r="V18" s="172" t="s">
        <v>146</v>
      </c>
      <c r="W18" s="210" t="s">
        <v>183</v>
      </c>
      <c r="X18" s="208" t="s">
        <v>202</v>
      </c>
      <c r="Y18" s="171" t="s">
        <v>216</v>
      </c>
      <c r="Z18" s="173" t="s">
        <v>160</v>
      </c>
    </row>
    <row r="19" spans="1:26" x14ac:dyDescent="0.25">
      <c r="A19" s="176">
        <v>1</v>
      </c>
      <c r="B19" s="149">
        <f>'7-Inputs'!B8</f>
        <v>2022</v>
      </c>
      <c r="C19" s="68">
        <v>0</v>
      </c>
      <c r="D19" s="146">
        <f>'11-Avoided Truck Miles'!G8</f>
        <v>3436714.2857142859</v>
      </c>
      <c r="E19" s="182">
        <f>$F$1</f>
        <v>0.6</v>
      </c>
      <c r="F19" s="183">
        <f t="shared" ref="F19:F38" si="0">$F$2</f>
        <v>0.91</v>
      </c>
      <c r="G19" s="183">
        <f t="shared" ref="G19:G38" si="1">$F$3</f>
        <v>0.01</v>
      </c>
      <c r="H19" s="199">
        <f>$F$10</f>
        <v>532</v>
      </c>
      <c r="I19" s="182">
        <f t="shared" ref="I19:I38" si="2">$L$1</f>
        <v>1.0165</v>
      </c>
      <c r="J19" s="183">
        <f t="shared" ref="J19:J38" si="3">$L$2</f>
        <v>5.7634999999999996</v>
      </c>
      <c r="K19" s="183">
        <f t="shared" ref="K19:K38" si="4">$L$3</f>
        <v>0.123</v>
      </c>
      <c r="L19" s="211">
        <f>(((C19*E19)/1000000)*$F$13)</f>
        <v>0</v>
      </c>
      <c r="M19" s="212">
        <f t="shared" ref="M19:M38" si="5">(((C19*F19)/1000000)*$F$13)</f>
        <v>0</v>
      </c>
      <c r="N19" s="213">
        <f t="shared" ref="N19:N38" si="6">(((C19*G19)/1000000))*$F$13</f>
        <v>0</v>
      </c>
      <c r="O19" s="199">
        <f t="shared" ref="O19:O38" si="7">((C19*H19)/$F$14)*$F$13</f>
        <v>0</v>
      </c>
      <c r="P19" s="211">
        <f t="shared" ref="P19:P38" si="8">(($D19*I19)/1000000)*$F$13</f>
        <v>3.848002208678571</v>
      </c>
      <c r="Q19" s="212">
        <f t="shared" ref="Q19:Q38" si="9">(($D19*J19)/1000000)*$F$13</f>
        <v>21.817964318464288</v>
      </c>
      <c r="R19" s="213">
        <f t="shared" ref="R19:R38" si="10">(($D19*K19)/1000000)*$F$13</f>
        <v>0.46562151664285711</v>
      </c>
      <c r="S19" s="236">
        <f>D19/$L$6</f>
        <v>536986.60714285716</v>
      </c>
      <c r="T19" s="209">
        <f>S19*(AVERAGE($L$4:$L$5))/$F$15</f>
        <v>5098.6878348214295</v>
      </c>
      <c r="U19" s="218">
        <f t="shared" ref="U19:U38" si="11">(L19+P19)*$X$1</f>
        <v>7696.0044173571423</v>
      </c>
      <c r="V19" s="215">
        <f t="shared" ref="V19:V38" si="12">(M19+Q19)*$X$2</f>
        <v>181089.1038432536</v>
      </c>
      <c r="W19" s="215">
        <f t="shared" ref="W19:W38" si="13">(N19+R19)*$X$3</f>
        <v>175911.80898767142</v>
      </c>
      <c r="X19" s="216">
        <f>(O19+T19)*$X$5</f>
        <v>5098.6878348214295</v>
      </c>
      <c r="Y19" s="71">
        <f>SUM(U19:X19)</f>
        <v>369795.60508310358</v>
      </c>
      <c r="Z19" s="151">
        <f>Y19/((1+'7-Inputs'!$B$3)^('17-Red Emissions'!B19-'7-Inputs'!$B$4))</f>
        <v>301863.36731290538</v>
      </c>
    </row>
    <row r="20" spans="1:26" x14ac:dyDescent="0.25">
      <c r="A20" s="176">
        <f>A19+1</f>
        <v>2</v>
      </c>
      <c r="B20" s="149">
        <f>B19+1</f>
        <v>2023</v>
      </c>
      <c r="C20" s="68">
        <v>0</v>
      </c>
      <c r="D20" s="146">
        <f>'11-Avoided Truck Miles'!G9</f>
        <v>3608550</v>
      </c>
      <c r="E20" s="69">
        <f t="shared" ref="E20:E38" si="14">$F$1</f>
        <v>0.6</v>
      </c>
      <c r="F20" s="70">
        <f t="shared" si="0"/>
        <v>0.91</v>
      </c>
      <c r="G20" s="70">
        <f t="shared" si="1"/>
        <v>0.01</v>
      </c>
      <c r="H20" s="68">
        <f>$F$10</f>
        <v>532</v>
      </c>
      <c r="I20" s="69">
        <f t="shared" si="2"/>
        <v>1.0165</v>
      </c>
      <c r="J20" s="70">
        <f t="shared" si="3"/>
        <v>5.7634999999999996</v>
      </c>
      <c r="K20" s="70">
        <f t="shared" si="4"/>
        <v>0.123</v>
      </c>
      <c r="L20" s="169">
        <f t="shared" ref="L20:L38" si="15">(((C20*E20)/1000000)*$F$13)</f>
        <v>0</v>
      </c>
      <c r="M20" s="75">
        <f t="shared" si="5"/>
        <v>0</v>
      </c>
      <c r="N20" s="168">
        <f t="shared" si="6"/>
        <v>0</v>
      </c>
      <c r="O20" s="68">
        <f t="shared" si="7"/>
        <v>0</v>
      </c>
      <c r="P20" s="169">
        <f t="shared" si="8"/>
        <v>4.0404023191124994</v>
      </c>
      <c r="Q20" s="75">
        <f t="shared" si="9"/>
        <v>22.908862534387495</v>
      </c>
      <c r="R20" s="168">
        <f t="shared" si="10"/>
        <v>0.48890259247499995</v>
      </c>
      <c r="S20" s="219">
        <f t="shared" ref="S20:S38" si="16">D20/$L$6</f>
        <v>563835.9375</v>
      </c>
      <c r="T20" s="220">
        <f t="shared" ref="T20:T38" si="17">S20*(AVERAGE($L$4:$L$5))/$F$15</f>
        <v>5353.6222265625011</v>
      </c>
      <c r="U20" s="147">
        <f t="shared" si="11"/>
        <v>8080.8046382249986</v>
      </c>
      <c r="V20" s="7">
        <f t="shared" si="12"/>
        <v>190143.5590354162</v>
      </c>
      <c r="W20" s="7">
        <f t="shared" si="13"/>
        <v>184707.39943705499</v>
      </c>
      <c r="X20" s="216">
        <f t="shared" ref="X20:X30" si="18">(O20+T20)*$X$5</f>
        <v>5353.6222265625011</v>
      </c>
      <c r="Y20" s="71">
        <f t="shared" ref="Y20:Y38" si="19">SUM(U20:X20)</f>
        <v>388285.38533725875</v>
      </c>
      <c r="Z20" s="151">
        <f>Y20/((1+'7-Inputs'!$B$3)^('17-Red Emissions'!B20-'7-Inputs'!$B$4))</f>
        <v>296221.06138182303</v>
      </c>
    </row>
    <row r="21" spans="1:26" x14ac:dyDescent="0.25">
      <c r="A21" s="176">
        <f t="shared" ref="A21:A38" si="20">A20+1</f>
        <v>3</v>
      </c>
      <c r="B21" s="149">
        <f t="shared" ref="B21:B38" si="21">B20+1</f>
        <v>2024</v>
      </c>
      <c r="C21" s="68">
        <v>0</v>
      </c>
      <c r="D21" s="146">
        <f>'11-Avoided Truck Miles'!G10</f>
        <v>3788977.5</v>
      </c>
      <c r="E21" s="69">
        <f t="shared" si="14"/>
        <v>0.6</v>
      </c>
      <c r="F21" s="70">
        <f t="shared" si="0"/>
        <v>0.91</v>
      </c>
      <c r="G21" s="70">
        <f t="shared" si="1"/>
        <v>0.01</v>
      </c>
      <c r="H21" s="68">
        <f>$F$11</f>
        <v>434</v>
      </c>
      <c r="I21" s="69">
        <f t="shared" si="2"/>
        <v>1.0165</v>
      </c>
      <c r="J21" s="70">
        <f t="shared" si="3"/>
        <v>5.7634999999999996</v>
      </c>
      <c r="K21" s="70">
        <f t="shared" si="4"/>
        <v>0.123</v>
      </c>
      <c r="L21" s="169">
        <f t="shared" si="15"/>
        <v>0</v>
      </c>
      <c r="M21" s="75">
        <f t="shared" si="5"/>
        <v>0</v>
      </c>
      <c r="N21" s="168">
        <f t="shared" si="6"/>
        <v>0</v>
      </c>
      <c r="O21" s="68">
        <f t="shared" si="7"/>
        <v>0</v>
      </c>
      <c r="P21" s="169">
        <f t="shared" si="8"/>
        <v>4.2424224350681241</v>
      </c>
      <c r="Q21" s="75">
        <f t="shared" si="9"/>
        <v>24.05430566110687</v>
      </c>
      <c r="R21" s="168">
        <f t="shared" si="10"/>
        <v>0.5133477220987499</v>
      </c>
      <c r="S21" s="219">
        <f t="shared" si="16"/>
        <v>592027.734375</v>
      </c>
      <c r="T21" s="220">
        <f t="shared" si="17"/>
        <v>5621.3033378906257</v>
      </c>
      <c r="U21" s="147">
        <f t="shared" si="11"/>
        <v>8484.8448701362486</v>
      </c>
      <c r="V21" s="7">
        <f t="shared" si="12"/>
        <v>199650.73698718703</v>
      </c>
      <c r="W21" s="7">
        <f t="shared" si="13"/>
        <v>193942.76940890771</v>
      </c>
      <c r="X21" s="216">
        <f t="shared" si="18"/>
        <v>5621.3033378906257</v>
      </c>
      <c r="Y21" s="71">
        <f t="shared" si="19"/>
        <v>407699.65460412158</v>
      </c>
      <c r="Z21" s="151">
        <f>Y21/((1+'7-Inputs'!$B$3)^('17-Red Emissions'!B21-'7-Inputs'!$B$4))</f>
        <v>290684.21911300381</v>
      </c>
    </row>
    <row r="22" spans="1:26" x14ac:dyDescent="0.25">
      <c r="A22" s="176">
        <f t="shared" si="20"/>
        <v>4</v>
      </c>
      <c r="B22" s="149">
        <f t="shared" si="21"/>
        <v>2025</v>
      </c>
      <c r="C22" s="68">
        <v>0</v>
      </c>
      <c r="D22" s="146">
        <f>'11-Avoided Truck Miles'!G11</f>
        <v>3978426.375</v>
      </c>
      <c r="E22" s="69">
        <f t="shared" si="14"/>
        <v>0.6</v>
      </c>
      <c r="F22" s="70">
        <f t="shared" si="0"/>
        <v>0.91</v>
      </c>
      <c r="G22" s="70">
        <f t="shared" si="1"/>
        <v>0.01</v>
      </c>
      <c r="H22" s="68">
        <f t="shared" ref="H22:H30" si="22">$F$11</f>
        <v>434</v>
      </c>
      <c r="I22" s="69">
        <f t="shared" si="2"/>
        <v>1.0165</v>
      </c>
      <c r="J22" s="70">
        <f t="shared" si="3"/>
        <v>5.7634999999999996</v>
      </c>
      <c r="K22" s="70">
        <f t="shared" si="4"/>
        <v>0.123</v>
      </c>
      <c r="L22" s="169">
        <f t="shared" si="15"/>
        <v>0</v>
      </c>
      <c r="M22" s="75">
        <f t="shared" si="5"/>
        <v>0</v>
      </c>
      <c r="N22" s="168">
        <f t="shared" si="6"/>
        <v>0</v>
      </c>
      <c r="O22" s="68">
        <f t="shared" si="7"/>
        <v>0</v>
      </c>
      <c r="P22" s="169">
        <f t="shared" si="8"/>
        <v>4.4545435568215312</v>
      </c>
      <c r="Q22" s="75">
        <f t="shared" si="9"/>
        <v>25.257020944162218</v>
      </c>
      <c r="R22" s="168">
        <f t="shared" si="10"/>
        <v>0.53901510820368748</v>
      </c>
      <c r="S22" s="219">
        <f t="shared" si="16"/>
        <v>621629.12109375</v>
      </c>
      <c r="T22" s="220">
        <f t="shared" si="17"/>
        <v>5902.3685047851568</v>
      </c>
      <c r="U22" s="147">
        <f t="shared" si="11"/>
        <v>8909.0871136430633</v>
      </c>
      <c r="V22" s="7">
        <f t="shared" si="12"/>
        <v>209633.2738365464</v>
      </c>
      <c r="W22" s="7">
        <f t="shared" si="13"/>
        <v>203639.90787935312</v>
      </c>
      <c r="X22" s="216">
        <f t="shared" si="18"/>
        <v>5902.3685047851568</v>
      </c>
      <c r="Y22" s="71">
        <f t="shared" si="19"/>
        <v>428084.63733432774</v>
      </c>
      <c r="Z22" s="151">
        <f>Y22/((1+'7-Inputs'!$B$3)^('17-Red Emissions'!B22-'7-Inputs'!$B$4))</f>
        <v>285250.86922304123</v>
      </c>
    </row>
    <row r="23" spans="1:26" x14ac:dyDescent="0.25">
      <c r="A23" s="176">
        <f t="shared" si="20"/>
        <v>5</v>
      </c>
      <c r="B23" s="149">
        <f t="shared" si="21"/>
        <v>2026</v>
      </c>
      <c r="C23" s="68">
        <v>0</v>
      </c>
      <c r="D23" s="146">
        <f>'11-Avoided Truck Miles'!G12</f>
        <v>4177347.6937500001</v>
      </c>
      <c r="E23" s="69">
        <f t="shared" si="14"/>
        <v>0.6</v>
      </c>
      <c r="F23" s="70">
        <f t="shared" si="0"/>
        <v>0.91</v>
      </c>
      <c r="G23" s="70">
        <f t="shared" si="1"/>
        <v>0.01</v>
      </c>
      <c r="H23" s="68">
        <f t="shared" si="22"/>
        <v>434</v>
      </c>
      <c r="I23" s="69">
        <f t="shared" si="2"/>
        <v>1.0165</v>
      </c>
      <c r="J23" s="70">
        <f t="shared" si="3"/>
        <v>5.7634999999999996</v>
      </c>
      <c r="K23" s="70">
        <f t="shared" si="4"/>
        <v>0.123</v>
      </c>
      <c r="L23" s="169">
        <f t="shared" si="15"/>
        <v>0</v>
      </c>
      <c r="M23" s="75">
        <f t="shared" si="5"/>
        <v>0</v>
      </c>
      <c r="N23" s="168">
        <f t="shared" si="6"/>
        <v>0</v>
      </c>
      <c r="O23" s="68">
        <f t="shared" si="7"/>
        <v>0</v>
      </c>
      <c r="P23" s="169">
        <f t="shared" si="8"/>
        <v>4.6772707346626072</v>
      </c>
      <c r="Q23" s="75">
        <f t="shared" si="9"/>
        <v>26.519871991370326</v>
      </c>
      <c r="R23" s="168">
        <f t="shared" si="10"/>
        <v>0.5659658636138718</v>
      </c>
      <c r="S23" s="219">
        <f t="shared" si="16"/>
        <v>652710.5771484375</v>
      </c>
      <c r="T23" s="220">
        <f t="shared" si="17"/>
        <v>6197.4869300244145</v>
      </c>
      <c r="U23" s="147">
        <f t="shared" si="11"/>
        <v>9354.5414693252151</v>
      </c>
      <c r="V23" s="7">
        <f t="shared" si="12"/>
        <v>220114.9375283737</v>
      </c>
      <c r="W23" s="7">
        <f t="shared" si="13"/>
        <v>213821.90327332076</v>
      </c>
      <c r="X23" s="216">
        <f t="shared" si="18"/>
        <v>6197.4869300244145</v>
      </c>
      <c r="Y23" s="71">
        <f t="shared" si="19"/>
        <v>449488.86920104409</v>
      </c>
      <c r="Z23" s="151">
        <f>Y23/((1+'7-Inputs'!$B$3)^('17-Red Emissions'!B23-'7-Inputs'!$B$4))</f>
        <v>279919.07727494696</v>
      </c>
    </row>
    <row r="24" spans="1:26" x14ac:dyDescent="0.25">
      <c r="A24" s="176">
        <f t="shared" si="20"/>
        <v>6</v>
      </c>
      <c r="B24" s="149">
        <f t="shared" si="21"/>
        <v>2027</v>
      </c>
      <c r="C24" s="68">
        <v>0</v>
      </c>
      <c r="D24" s="146">
        <f>'11-Avoided Truck Miles'!G13</f>
        <v>4386215.0784375006</v>
      </c>
      <c r="E24" s="69">
        <f t="shared" si="14"/>
        <v>0.6</v>
      </c>
      <c r="F24" s="70">
        <f t="shared" si="0"/>
        <v>0.91</v>
      </c>
      <c r="G24" s="70">
        <f t="shared" si="1"/>
        <v>0.01</v>
      </c>
      <c r="H24" s="68">
        <f t="shared" si="22"/>
        <v>434</v>
      </c>
      <c r="I24" s="69">
        <f t="shared" si="2"/>
        <v>1.0165</v>
      </c>
      <c r="J24" s="70">
        <f t="shared" si="3"/>
        <v>5.7634999999999996</v>
      </c>
      <c r="K24" s="70">
        <f t="shared" si="4"/>
        <v>0.123</v>
      </c>
      <c r="L24" s="169">
        <f t="shared" si="15"/>
        <v>0</v>
      </c>
      <c r="M24" s="75">
        <f t="shared" si="5"/>
        <v>0</v>
      </c>
      <c r="N24" s="168">
        <f t="shared" si="6"/>
        <v>0</v>
      </c>
      <c r="O24" s="68">
        <f t="shared" si="7"/>
        <v>0</v>
      </c>
      <c r="P24" s="169">
        <f t="shared" si="8"/>
        <v>4.9111342713957375</v>
      </c>
      <c r="Q24" s="75">
        <f t="shared" si="9"/>
        <v>27.845865590938846</v>
      </c>
      <c r="R24" s="168">
        <f t="shared" si="10"/>
        <v>0.59426415679456546</v>
      </c>
      <c r="S24" s="219">
        <f t="shared" si="16"/>
        <v>685346.10600585944</v>
      </c>
      <c r="T24" s="220">
        <f t="shared" si="17"/>
        <v>6507.3612765256366</v>
      </c>
      <c r="U24" s="147">
        <f t="shared" si="11"/>
        <v>9822.2685427914748</v>
      </c>
      <c r="V24" s="7">
        <f t="shared" si="12"/>
        <v>231120.68440479241</v>
      </c>
      <c r="W24" s="7">
        <f t="shared" si="13"/>
        <v>224512.99843698682</v>
      </c>
      <c r="X24" s="216">
        <f t="shared" si="18"/>
        <v>6507.3612765256366</v>
      </c>
      <c r="Y24" s="71">
        <f t="shared" si="19"/>
        <v>471963.31266109634</v>
      </c>
      <c r="Z24" s="151">
        <f>Y24/((1+'7-Inputs'!$B$3)^('17-Red Emissions'!B24-'7-Inputs'!$B$4))</f>
        <v>274686.94498943392</v>
      </c>
    </row>
    <row r="25" spans="1:26" x14ac:dyDescent="0.25">
      <c r="A25" s="176">
        <f t="shared" si="20"/>
        <v>7</v>
      </c>
      <c r="B25" s="149">
        <f t="shared" si="21"/>
        <v>2028</v>
      </c>
      <c r="C25" s="68">
        <v>0</v>
      </c>
      <c r="D25" s="146">
        <f>'11-Avoided Truck Miles'!G14</f>
        <v>4582285.7142857146</v>
      </c>
      <c r="E25" s="69">
        <f t="shared" si="14"/>
        <v>0.6</v>
      </c>
      <c r="F25" s="70">
        <f t="shared" si="0"/>
        <v>0.91</v>
      </c>
      <c r="G25" s="70">
        <f t="shared" si="1"/>
        <v>0.01</v>
      </c>
      <c r="H25" s="68">
        <f t="shared" si="22"/>
        <v>434</v>
      </c>
      <c r="I25" s="69">
        <f t="shared" si="2"/>
        <v>1.0165</v>
      </c>
      <c r="J25" s="70">
        <f t="shared" si="3"/>
        <v>5.7634999999999996</v>
      </c>
      <c r="K25" s="70">
        <f t="shared" si="4"/>
        <v>0.123</v>
      </c>
      <c r="L25" s="169">
        <f t="shared" si="15"/>
        <v>0</v>
      </c>
      <c r="M25" s="75">
        <f t="shared" si="5"/>
        <v>0</v>
      </c>
      <c r="N25" s="168">
        <f t="shared" si="6"/>
        <v>0</v>
      </c>
      <c r="O25" s="68">
        <f t="shared" si="7"/>
        <v>0</v>
      </c>
      <c r="P25" s="169">
        <f t="shared" si="8"/>
        <v>5.1306696115714292</v>
      </c>
      <c r="Q25" s="75">
        <f t="shared" si="9"/>
        <v>29.09061909128571</v>
      </c>
      <c r="R25" s="168">
        <f t="shared" si="10"/>
        <v>0.62082868885714282</v>
      </c>
      <c r="S25" s="219">
        <f t="shared" si="16"/>
        <v>715982.14285714284</v>
      </c>
      <c r="T25" s="220">
        <f t="shared" si="17"/>
        <v>6798.2504464285721</v>
      </c>
      <c r="U25" s="147">
        <f t="shared" si="11"/>
        <v>10261.339223142859</v>
      </c>
      <c r="V25" s="7">
        <f t="shared" si="12"/>
        <v>241452.13845767139</v>
      </c>
      <c r="W25" s="7">
        <f t="shared" si="13"/>
        <v>234549.07865022856</v>
      </c>
      <c r="X25" s="216">
        <f t="shared" si="18"/>
        <v>6798.2504464285721</v>
      </c>
      <c r="Y25" s="71">
        <f t="shared" si="19"/>
        <v>493060.80677747133</v>
      </c>
      <c r="Z25" s="151">
        <f>Y25/((1+'7-Inputs'!$B$3)^('17-Red Emissions'!B25-'7-Inputs'!$B$4))</f>
        <v>268192.40995202941</v>
      </c>
    </row>
    <row r="26" spans="1:26" x14ac:dyDescent="0.25">
      <c r="A26" s="176">
        <f t="shared" si="20"/>
        <v>8</v>
      </c>
      <c r="B26" s="149">
        <f t="shared" si="21"/>
        <v>2029</v>
      </c>
      <c r="C26" s="68">
        <v>0</v>
      </c>
      <c r="D26" s="146">
        <f>'11-Avoided Truck Miles'!G15</f>
        <v>4582285.7142857146</v>
      </c>
      <c r="E26" s="69">
        <f t="shared" si="14"/>
        <v>0.6</v>
      </c>
      <c r="F26" s="70">
        <f t="shared" si="0"/>
        <v>0.91</v>
      </c>
      <c r="G26" s="70">
        <f t="shared" si="1"/>
        <v>0.01</v>
      </c>
      <c r="H26" s="68">
        <f t="shared" si="22"/>
        <v>434</v>
      </c>
      <c r="I26" s="69">
        <f t="shared" si="2"/>
        <v>1.0165</v>
      </c>
      <c r="J26" s="70">
        <f t="shared" si="3"/>
        <v>5.7634999999999996</v>
      </c>
      <c r="K26" s="70">
        <f t="shared" si="4"/>
        <v>0.123</v>
      </c>
      <c r="L26" s="169">
        <f t="shared" si="15"/>
        <v>0</v>
      </c>
      <c r="M26" s="75">
        <f t="shared" si="5"/>
        <v>0</v>
      </c>
      <c r="N26" s="168">
        <f t="shared" si="6"/>
        <v>0</v>
      </c>
      <c r="O26" s="68">
        <f t="shared" si="7"/>
        <v>0</v>
      </c>
      <c r="P26" s="169">
        <f t="shared" si="8"/>
        <v>5.1306696115714292</v>
      </c>
      <c r="Q26" s="75">
        <f t="shared" si="9"/>
        <v>29.09061909128571</v>
      </c>
      <c r="R26" s="168">
        <f t="shared" si="10"/>
        <v>0.62082868885714282</v>
      </c>
      <c r="S26" s="219">
        <f t="shared" si="16"/>
        <v>715982.14285714284</v>
      </c>
      <c r="T26" s="220">
        <f t="shared" si="17"/>
        <v>6798.2504464285721</v>
      </c>
      <c r="U26" s="147">
        <f t="shared" si="11"/>
        <v>10261.339223142859</v>
      </c>
      <c r="V26" s="7">
        <f t="shared" si="12"/>
        <v>241452.13845767139</v>
      </c>
      <c r="W26" s="7">
        <f t="shared" si="13"/>
        <v>234549.07865022856</v>
      </c>
      <c r="X26" s="216">
        <f t="shared" si="18"/>
        <v>6798.2504464285721</v>
      </c>
      <c r="Y26" s="71">
        <f t="shared" si="19"/>
        <v>493060.80677747133</v>
      </c>
      <c r="Z26" s="151">
        <f>Y26/((1+'7-Inputs'!$B$3)^('17-Red Emissions'!B26-'7-Inputs'!$B$4))</f>
        <v>250647.11210470041</v>
      </c>
    </row>
    <row r="27" spans="1:26" x14ac:dyDescent="0.25">
      <c r="A27" s="176">
        <f t="shared" si="20"/>
        <v>9</v>
      </c>
      <c r="B27" s="149">
        <f t="shared" si="21"/>
        <v>2030</v>
      </c>
      <c r="C27" s="68">
        <v>0</v>
      </c>
      <c r="D27" s="146">
        <f>'11-Avoided Truck Miles'!G16</f>
        <v>4582285.7142857146</v>
      </c>
      <c r="E27" s="69">
        <f t="shared" si="14"/>
        <v>0.6</v>
      </c>
      <c r="F27" s="70">
        <f t="shared" si="0"/>
        <v>0.91</v>
      </c>
      <c r="G27" s="70">
        <f t="shared" si="1"/>
        <v>0.01</v>
      </c>
      <c r="H27" s="68">
        <f t="shared" si="22"/>
        <v>434</v>
      </c>
      <c r="I27" s="69">
        <f t="shared" si="2"/>
        <v>1.0165</v>
      </c>
      <c r="J27" s="70">
        <f t="shared" si="3"/>
        <v>5.7634999999999996</v>
      </c>
      <c r="K27" s="70">
        <f t="shared" si="4"/>
        <v>0.123</v>
      </c>
      <c r="L27" s="169">
        <f t="shared" si="15"/>
        <v>0</v>
      </c>
      <c r="M27" s="75">
        <f t="shared" si="5"/>
        <v>0</v>
      </c>
      <c r="N27" s="168">
        <f t="shared" si="6"/>
        <v>0</v>
      </c>
      <c r="O27" s="68">
        <f t="shared" si="7"/>
        <v>0</v>
      </c>
      <c r="P27" s="169">
        <f t="shared" si="8"/>
        <v>5.1306696115714292</v>
      </c>
      <c r="Q27" s="75">
        <f t="shared" si="9"/>
        <v>29.09061909128571</v>
      </c>
      <c r="R27" s="168">
        <f t="shared" si="10"/>
        <v>0.62082868885714282</v>
      </c>
      <c r="S27" s="219">
        <f t="shared" si="16"/>
        <v>715982.14285714284</v>
      </c>
      <c r="T27" s="220">
        <f t="shared" si="17"/>
        <v>6798.2504464285721</v>
      </c>
      <c r="U27" s="147">
        <f t="shared" si="11"/>
        <v>10261.339223142859</v>
      </c>
      <c r="V27" s="7">
        <f t="shared" si="12"/>
        <v>241452.13845767139</v>
      </c>
      <c r="W27" s="7">
        <f t="shared" si="13"/>
        <v>234549.07865022856</v>
      </c>
      <c r="X27" s="216">
        <f t="shared" si="18"/>
        <v>6798.2504464285721</v>
      </c>
      <c r="Y27" s="71">
        <f t="shared" si="19"/>
        <v>493060.80677747133</v>
      </c>
      <c r="Z27" s="151">
        <f>Y27/((1+'7-Inputs'!$B$3)^('17-Red Emissions'!B27-'7-Inputs'!$B$4))</f>
        <v>234249.63748102839</v>
      </c>
    </row>
    <row r="28" spans="1:26" x14ac:dyDescent="0.25">
      <c r="A28" s="176">
        <f t="shared" si="20"/>
        <v>10</v>
      </c>
      <c r="B28" s="149">
        <f t="shared" si="21"/>
        <v>2031</v>
      </c>
      <c r="C28" s="68">
        <v>0</v>
      </c>
      <c r="D28" s="146">
        <f>'11-Avoided Truck Miles'!G17</f>
        <v>4582285.7142857146</v>
      </c>
      <c r="E28" s="69">
        <f t="shared" si="14"/>
        <v>0.6</v>
      </c>
      <c r="F28" s="70">
        <f t="shared" si="0"/>
        <v>0.91</v>
      </c>
      <c r="G28" s="70">
        <f t="shared" si="1"/>
        <v>0.01</v>
      </c>
      <c r="H28" s="68">
        <f t="shared" si="22"/>
        <v>434</v>
      </c>
      <c r="I28" s="69">
        <f t="shared" si="2"/>
        <v>1.0165</v>
      </c>
      <c r="J28" s="70">
        <f t="shared" si="3"/>
        <v>5.7634999999999996</v>
      </c>
      <c r="K28" s="70">
        <f t="shared" si="4"/>
        <v>0.123</v>
      </c>
      <c r="L28" s="169">
        <f t="shared" si="15"/>
        <v>0</v>
      </c>
      <c r="M28" s="75">
        <f t="shared" si="5"/>
        <v>0</v>
      </c>
      <c r="N28" s="168">
        <f t="shared" si="6"/>
        <v>0</v>
      </c>
      <c r="O28" s="68">
        <f t="shared" si="7"/>
        <v>0</v>
      </c>
      <c r="P28" s="169">
        <f t="shared" si="8"/>
        <v>5.1306696115714292</v>
      </c>
      <c r="Q28" s="75">
        <f t="shared" si="9"/>
        <v>29.09061909128571</v>
      </c>
      <c r="R28" s="168">
        <f t="shared" si="10"/>
        <v>0.62082868885714282</v>
      </c>
      <c r="S28" s="219">
        <f t="shared" si="16"/>
        <v>715982.14285714284</v>
      </c>
      <c r="T28" s="220">
        <f t="shared" si="17"/>
        <v>6798.2504464285721</v>
      </c>
      <c r="U28" s="147">
        <f t="shared" si="11"/>
        <v>10261.339223142859</v>
      </c>
      <c r="V28" s="7">
        <f t="shared" si="12"/>
        <v>241452.13845767139</v>
      </c>
      <c r="W28" s="7">
        <f t="shared" si="13"/>
        <v>234549.07865022856</v>
      </c>
      <c r="X28" s="216">
        <f t="shared" si="18"/>
        <v>6798.2504464285721</v>
      </c>
      <c r="Y28" s="71">
        <f t="shared" si="19"/>
        <v>493060.80677747133</v>
      </c>
      <c r="Z28" s="151">
        <f>Y28/((1+'7-Inputs'!$B$3)^('17-Red Emissions'!B28-'7-Inputs'!$B$4))</f>
        <v>218924.89484208266</v>
      </c>
    </row>
    <row r="29" spans="1:26" x14ac:dyDescent="0.25">
      <c r="A29" s="176">
        <f t="shared" si="20"/>
        <v>11</v>
      </c>
      <c r="B29" s="149">
        <f t="shared" si="21"/>
        <v>2032</v>
      </c>
      <c r="C29" s="68">
        <v>0</v>
      </c>
      <c r="D29" s="146">
        <f>'11-Avoided Truck Miles'!G18</f>
        <v>4582285.7142857146</v>
      </c>
      <c r="E29" s="69">
        <f t="shared" si="14"/>
        <v>0.6</v>
      </c>
      <c r="F29" s="70">
        <f t="shared" si="0"/>
        <v>0.91</v>
      </c>
      <c r="G29" s="70">
        <f t="shared" si="1"/>
        <v>0.01</v>
      </c>
      <c r="H29" s="68">
        <f t="shared" si="22"/>
        <v>434</v>
      </c>
      <c r="I29" s="69">
        <f t="shared" si="2"/>
        <v>1.0165</v>
      </c>
      <c r="J29" s="70">
        <f t="shared" si="3"/>
        <v>5.7634999999999996</v>
      </c>
      <c r="K29" s="70">
        <f t="shared" si="4"/>
        <v>0.123</v>
      </c>
      <c r="L29" s="169">
        <f t="shared" si="15"/>
        <v>0</v>
      </c>
      <c r="M29" s="75">
        <f t="shared" si="5"/>
        <v>0</v>
      </c>
      <c r="N29" s="168">
        <f t="shared" si="6"/>
        <v>0</v>
      </c>
      <c r="O29" s="68">
        <f t="shared" si="7"/>
        <v>0</v>
      </c>
      <c r="P29" s="169">
        <f t="shared" si="8"/>
        <v>5.1306696115714292</v>
      </c>
      <c r="Q29" s="75">
        <f t="shared" si="9"/>
        <v>29.09061909128571</v>
      </c>
      <c r="R29" s="168">
        <f t="shared" si="10"/>
        <v>0.62082868885714282</v>
      </c>
      <c r="S29" s="219">
        <f t="shared" si="16"/>
        <v>715982.14285714284</v>
      </c>
      <c r="T29" s="220">
        <f t="shared" si="17"/>
        <v>6798.2504464285721</v>
      </c>
      <c r="U29" s="147">
        <f t="shared" si="11"/>
        <v>10261.339223142859</v>
      </c>
      <c r="V29" s="7">
        <f t="shared" si="12"/>
        <v>241452.13845767139</v>
      </c>
      <c r="W29" s="7">
        <f t="shared" si="13"/>
        <v>234549.07865022856</v>
      </c>
      <c r="X29" s="216">
        <f t="shared" si="18"/>
        <v>6798.2504464285721</v>
      </c>
      <c r="Y29" s="71">
        <f t="shared" si="19"/>
        <v>493060.80677747133</v>
      </c>
      <c r="Z29" s="151">
        <f>Y29/((1+'7-Inputs'!$B$3)^('17-Red Emissions'!B29-'7-Inputs'!$B$4))</f>
        <v>204602.70545989031</v>
      </c>
    </row>
    <row r="30" spans="1:26" x14ac:dyDescent="0.25">
      <c r="A30" s="176">
        <f t="shared" si="20"/>
        <v>12</v>
      </c>
      <c r="B30" s="149">
        <f t="shared" si="21"/>
        <v>2033</v>
      </c>
      <c r="C30" s="68">
        <v>0</v>
      </c>
      <c r="D30" s="146">
        <f>'11-Avoided Truck Miles'!G19</f>
        <v>4582285.7142857146</v>
      </c>
      <c r="E30" s="69">
        <f t="shared" si="14"/>
        <v>0.6</v>
      </c>
      <c r="F30" s="70">
        <f t="shared" si="0"/>
        <v>0.91</v>
      </c>
      <c r="G30" s="70">
        <f t="shared" si="1"/>
        <v>0.01</v>
      </c>
      <c r="H30" s="68">
        <f t="shared" si="22"/>
        <v>434</v>
      </c>
      <c r="I30" s="69">
        <f t="shared" si="2"/>
        <v>1.0165</v>
      </c>
      <c r="J30" s="70">
        <f t="shared" si="3"/>
        <v>5.7634999999999996</v>
      </c>
      <c r="K30" s="70">
        <f t="shared" si="4"/>
        <v>0.123</v>
      </c>
      <c r="L30" s="169">
        <f t="shared" si="15"/>
        <v>0</v>
      </c>
      <c r="M30" s="75">
        <f t="shared" si="5"/>
        <v>0</v>
      </c>
      <c r="N30" s="168">
        <f t="shared" si="6"/>
        <v>0</v>
      </c>
      <c r="O30" s="68">
        <f t="shared" si="7"/>
        <v>0</v>
      </c>
      <c r="P30" s="169">
        <f t="shared" si="8"/>
        <v>5.1306696115714292</v>
      </c>
      <c r="Q30" s="75">
        <f t="shared" si="9"/>
        <v>29.09061909128571</v>
      </c>
      <c r="R30" s="168">
        <f t="shared" si="10"/>
        <v>0.62082868885714282</v>
      </c>
      <c r="S30" s="219">
        <f t="shared" si="16"/>
        <v>715982.14285714284</v>
      </c>
      <c r="T30" s="220">
        <f t="shared" si="17"/>
        <v>6798.2504464285721</v>
      </c>
      <c r="U30" s="147">
        <f t="shared" si="11"/>
        <v>10261.339223142859</v>
      </c>
      <c r="V30" s="7">
        <f t="shared" si="12"/>
        <v>241452.13845767139</v>
      </c>
      <c r="W30" s="7">
        <f t="shared" si="13"/>
        <v>234549.07865022856</v>
      </c>
      <c r="X30" s="216">
        <f t="shared" si="18"/>
        <v>6798.2504464285721</v>
      </c>
      <c r="Y30" s="71">
        <f t="shared" si="19"/>
        <v>493060.80677747133</v>
      </c>
      <c r="Z30" s="151">
        <f>Y30/((1+'7-Inputs'!$B$3)^('17-Red Emissions'!B30-'7-Inputs'!$B$4))</f>
        <v>191217.48173821525</v>
      </c>
    </row>
    <row r="31" spans="1:26" s="4" customFormat="1" x14ac:dyDescent="0.25">
      <c r="A31" s="230">
        <f t="shared" si="20"/>
        <v>13</v>
      </c>
      <c r="B31" s="53">
        <f t="shared" si="21"/>
        <v>2034</v>
      </c>
      <c r="C31" s="68">
        <v>0</v>
      </c>
      <c r="D31" s="146">
        <f>'11-Avoided Truck Miles'!G20</f>
        <v>4582285.7142857146</v>
      </c>
      <c r="E31" s="231">
        <f t="shared" si="14"/>
        <v>0.6</v>
      </c>
      <c r="F31" s="232">
        <f t="shared" si="0"/>
        <v>0.91</v>
      </c>
      <c r="G31" s="232">
        <f t="shared" si="1"/>
        <v>0.01</v>
      </c>
      <c r="H31" s="185">
        <f>$F$12</f>
        <v>397</v>
      </c>
      <c r="I31" s="231">
        <f t="shared" si="2"/>
        <v>1.0165</v>
      </c>
      <c r="J31" s="232">
        <f t="shared" si="3"/>
        <v>5.7634999999999996</v>
      </c>
      <c r="K31" s="232">
        <f t="shared" si="4"/>
        <v>0.123</v>
      </c>
      <c r="L31" s="233">
        <f t="shared" si="15"/>
        <v>0</v>
      </c>
      <c r="M31" s="104">
        <f t="shared" si="5"/>
        <v>0</v>
      </c>
      <c r="N31" s="234">
        <f t="shared" si="6"/>
        <v>0</v>
      </c>
      <c r="O31" s="185">
        <f t="shared" si="7"/>
        <v>0</v>
      </c>
      <c r="P31" s="233">
        <f t="shared" si="8"/>
        <v>5.1306696115714292</v>
      </c>
      <c r="Q31" s="104">
        <f t="shared" si="9"/>
        <v>29.09061909128571</v>
      </c>
      <c r="R31" s="234">
        <f t="shared" si="10"/>
        <v>0.62082868885714282</v>
      </c>
      <c r="S31" s="186">
        <f t="shared" si="16"/>
        <v>715982.14285714284</v>
      </c>
      <c r="T31" s="220">
        <f t="shared" si="17"/>
        <v>6798.2504464285721</v>
      </c>
      <c r="U31" s="228">
        <f t="shared" si="11"/>
        <v>10261.339223142859</v>
      </c>
      <c r="V31" s="10">
        <f t="shared" si="12"/>
        <v>241452.13845767139</v>
      </c>
      <c r="W31" s="10">
        <f t="shared" si="13"/>
        <v>234549.07865022856</v>
      </c>
      <c r="X31" s="235">
        <f>(O31+T31)*$X$9</f>
        <v>13596.500892857144</v>
      </c>
      <c r="Y31" s="59">
        <f t="shared" si="19"/>
        <v>499859.05722389993</v>
      </c>
      <c r="Z31" s="60">
        <f>Y31/((1+'7-Inputs'!$B$3)^('17-Red Emissions'!B31-'7-Inputs'!$B$4))</f>
        <v>181171.92567298503</v>
      </c>
    </row>
    <row r="32" spans="1:26" x14ac:dyDescent="0.25">
      <c r="A32" s="176">
        <f t="shared" si="20"/>
        <v>14</v>
      </c>
      <c r="B32" s="149">
        <f t="shared" si="21"/>
        <v>2035</v>
      </c>
      <c r="C32" s="68">
        <v>0</v>
      </c>
      <c r="D32" s="146">
        <f>'11-Avoided Truck Miles'!G21</f>
        <v>4582285.7142857146</v>
      </c>
      <c r="E32" s="69">
        <f t="shared" si="14"/>
        <v>0.6</v>
      </c>
      <c r="F32" s="70">
        <f t="shared" si="0"/>
        <v>0.91</v>
      </c>
      <c r="G32" s="70">
        <f t="shared" si="1"/>
        <v>0.01</v>
      </c>
      <c r="H32" s="68">
        <f t="shared" ref="H32:H38" si="23">$F$12</f>
        <v>397</v>
      </c>
      <c r="I32" s="69">
        <f t="shared" si="2"/>
        <v>1.0165</v>
      </c>
      <c r="J32" s="70">
        <f t="shared" si="3"/>
        <v>5.7634999999999996</v>
      </c>
      <c r="K32" s="70">
        <f t="shared" si="4"/>
        <v>0.123</v>
      </c>
      <c r="L32" s="169">
        <f t="shared" si="15"/>
        <v>0</v>
      </c>
      <c r="M32" s="75">
        <f t="shared" si="5"/>
        <v>0</v>
      </c>
      <c r="N32" s="168">
        <f t="shared" si="6"/>
        <v>0</v>
      </c>
      <c r="O32" s="68">
        <f t="shared" si="7"/>
        <v>0</v>
      </c>
      <c r="P32" s="169">
        <f t="shared" si="8"/>
        <v>5.1306696115714292</v>
      </c>
      <c r="Q32" s="75">
        <f t="shared" si="9"/>
        <v>29.09061909128571</v>
      </c>
      <c r="R32" s="168">
        <f t="shared" si="10"/>
        <v>0.62082868885714282</v>
      </c>
      <c r="S32" s="219">
        <f t="shared" si="16"/>
        <v>715982.14285714284</v>
      </c>
      <c r="T32" s="220">
        <f t="shared" si="17"/>
        <v>6798.2504464285721</v>
      </c>
      <c r="U32" s="147">
        <f t="shared" si="11"/>
        <v>10261.339223142859</v>
      </c>
      <c r="V32" s="7">
        <f t="shared" si="12"/>
        <v>241452.13845767139</v>
      </c>
      <c r="W32" s="7">
        <f t="shared" si="13"/>
        <v>234549.07865022856</v>
      </c>
      <c r="X32" s="216">
        <f t="shared" ref="X32:X38" si="24">(O32+T32)*$X$9</f>
        <v>13596.500892857144</v>
      </c>
      <c r="Y32" s="71">
        <f t="shared" si="19"/>
        <v>499859.05722389993</v>
      </c>
      <c r="Z32" s="151">
        <f>Y32/((1+'7-Inputs'!$B$3)^('17-Red Emissions'!B32-'7-Inputs'!$B$4))</f>
        <v>169319.55670372435</v>
      </c>
    </row>
    <row r="33" spans="1:26" x14ac:dyDescent="0.25">
      <c r="A33" s="176">
        <f t="shared" si="20"/>
        <v>15</v>
      </c>
      <c r="B33" s="149">
        <f t="shared" si="21"/>
        <v>2036</v>
      </c>
      <c r="C33" s="68">
        <v>0</v>
      </c>
      <c r="D33" s="146">
        <f>'11-Avoided Truck Miles'!G22</f>
        <v>4582285.7142857146</v>
      </c>
      <c r="E33" s="69">
        <f t="shared" si="14"/>
        <v>0.6</v>
      </c>
      <c r="F33" s="70">
        <f t="shared" si="0"/>
        <v>0.91</v>
      </c>
      <c r="G33" s="70">
        <f t="shared" si="1"/>
        <v>0.01</v>
      </c>
      <c r="H33" s="68">
        <f t="shared" si="23"/>
        <v>397</v>
      </c>
      <c r="I33" s="69">
        <f t="shared" si="2"/>
        <v>1.0165</v>
      </c>
      <c r="J33" s="70">
        <f t="shared" si="3"/>
        <v>5.7634999999999996</v>
      </c>
      <c r="K33" s="70">
        <f t="shared" si="4"/>
        <v>0.123</v>
      </c>
      <c r="L33" s="169">
        <f t="shared" si="15"/>
        <v>0</v>
      </c>
      <c r="M33" s="75">
        <f t="shared" si="5"/>
        <v>0</v>
      </c>
      <c r="N33" s="168">
        <f t="shared" si="6"/>
        <v>0</v>
      </c>
      <c r="O33" s="68">
        <f t="shared" si="7"/>
        <v>0</v>
      </c>
      <c r="P33" s="169">
        <f t="shared" si="8"/>
        <v>5.1306696115714292</v>
      </c>
      <c r="Q33" s="75">
        <f t="shared" si="9"/>
        <v>29.09061909128571</v>
      </c>
      <c r="R33" s="168">
        <f t="shared" si="10"/>
        <v>0.62082868885714282</v>
      </c>
      <c r="S33" s="219">
        <f t="shared" si="16"/>
        <v>715982.14285714284</v>
      </c>
      <c r="T33" s="220">
        <f t="shared" si="17"/>
        <v>6798.2504464285721</v>
      </c>
      <c r="U33" s="147">
        <f t="shared" si="11"/>
        <v>10261.339223142859</v>
      </c>
      <c r="V33" s="7">
        <f t="shared" si="12"/>
        <v>241452.13845767139</v>
      </c>
      <c r="W33" s="7">
        <f t="shared" si="13"/>
        <v>234549.07865022856</v>
      </c>
      <c r="X33" s="216">
        <f t="shared" si="24"/>
        <v>13596.500892857144</v>
      </c>
      <c r="Y33" s="71">
        <f t="shared" si="19"/>
        <v>499859.05722389993</v>
      </c>
      <c r="Z33" s="151">
        <f>Y33/((1+'7-Inputs'!$B$3)^('17-Red Emissions'!B33-'7-Inputs'!$B$4))</f>
        <v>158242.57635862089</v>
      </c>
    </row>
    <row r="34" spans="1:26" x14ac:dyDescent="0.25">
      <c r="A34" s="176">
        <f t="shared" si="20"/>
        <v>16</v>
      </c>
      <c r="B34" s="149">
        <f t="shared" si="21"/>
        <v>2037</v>
      </c>
      <c r="C34" s="68">
        <v>0</v>
      </c>
      <c r="D34" s="146">
        <f>'11-Avoided Truck Miles'!G23</f>
        <v>4582285.7142857146</v>
      </c>
      <c r="E34" s="69">
        <f t="shared" si="14"/>
        <v>0.6</v>
      </c>
      <c r="F34" s="70">
        <f t="shared" si="0"/>
        <v>0.91</v>
      </c>
      <c r="G34" s="70">
        <f t="shared" si="1"/>
        <v>0.01</v>
      </c>
      <c r="H34" s="68">
        <f t="shared" si="23"/>
        <v>397</v>
      </c>
      <c r="I34" s="69">
        <f t="shared" si="2"/>
        <v>1.0165</v>
      </c>
      <c r="J34" s="70">
        <f t="shared" si="3"/>
        <v>5.7634999999999996</v>
      </c>
      <c r="K34" s="70">
        <f t="shared" si="4"/>
        <v>0.123</v>
      </c>
      <c r="L34" s="169">
        <f t="shared" si="15"/>
        <v>0</v>
      </c>
      <c r="M34" s="75">
        <f t="shared" si="5"/>
        <v>0</v>
      </c>
      <c r="N34" s="168">
        <f t="shared" si="6"/>
        <v>0</v>
      </c>
      <c r="O34" s="68">
        <f t="shared" si="7"/>
        <v>0</v>
      </c>
      <c r="P34" s="169">
        <f t="shared" si="8"/>
        <v>5.1306696115714292</v>
      </c>
      <c r="Q34" s="75">
        <f t="shared" si="9"/>
        <v>29.09061909128571</v>
      </c>
      <c r="R34" s="168">
        <f t="shared" si="10"/>
        <v>0.62082868885714282</v>
      </c>
      <c r="S34" s="219">
        <f t="shared" si="16"/>
        <v>715982.14285714284</v>
      </c>
      <c r="T34" s="220">
        <f t="shared" si="17"/>
        <v>6798.2504464285721</v>
      </c>
      <c r="U34" s="147">
        <f t="shared" si="11"/>
        <v>10261.339223142859</v>
      </c>
      <c r="V34" s="7">
        <f t="shared" si="12"/>
        <v>241452.13845767139</v>
      </c>
      <c r="W34" s="7">
        <f t="shared" si="13"/>
        <v>234549.07865022856</v>
      </c>
      <c r="X34" s="216">
        <f t="shared" si="24"/>
        <v>13596.500892857144</v>
      </c>
      <c r="Y34" s="71">
        <f t="shared" si="19"/>
        <v>499859.05722389993</v>
      </c>
      <c r="Z34" s="151">
        <f>Y34/((1+'7-Inputs'!$B$3)^('17-Red Emissions'!B34-'7-Inputs'!$B$4))</f>
        <v>147890.25827908493</v>
      </c>
    </row>
    <row r="35" spans="1:26" x14ac:dyDescent="0.25">
      <c r="A35" s="176">
        <f t="shared" si="20"/>
        <v>17</v>
      </c>
      <c r="B35" s="149">
        <f t="shared" si="21"/>
        <v>2038</v>
      </c>
      <c r="C35" s="68">
        <v>0</v>
      </c>
      <c r="D35" s="146">
        <f>'11-Avoided Truck Miles'!G24</f>
        <v>4582285.7142857146</v>
      </c>
      <c r="E35" s="69">
        <f t="shared" si="14"/>
        <v>0.6</v>
      </c>
      <c r="F35" s="70">
        <f t="shared" si="0"/>
        <v>0.91</v>
      </c>
      <c r="G35" s="70">
        <f t="shared" si="1"/>
        <v>0.01</v>
      </c>
      <c r="H35" s="68">
        <f t="shared" si="23"/>
        <v>397</v>
      </c>
      <c r="I35" s="69">
        <f t="shared" si="2"/>
        <v>1.0165</v>
      </c>
      <c r="J35" s="70">
        <f t="shared" si="3"/>
        <v>5.7634999999999996</v>
      </c>
      <c r="K35" s="70">
        <f t="shared" si="4"/>
        <v>0.123</v>
      </c>
      <c r="L35" s="169">
        <f t="shared" si="15"/>
        <v>0</v>
      </c>
      <c r="M35" s="75">
        <f t="shared" si="5"/>
        <v>0</v>
      </c>
      <c r="N35" s="168">
        <f t="shared" si="6"/>
        <v>0</v>
      </c>
      <c r="O35" s="68">
        <f t="shared" si="7"/>
        <v>0</v>
      </c>
      <c r="P35" s="169">
        <f t="shared" si="8"/>
        <v>5.1306696115714292</v>
      </c>
      <c r="Q35" s="75">
        <f t="shared" si="9"/>
        <v>29.09061909128571</v>
      </c>
      <c r="R35" s="168">
        <f t="shared" si="10"/>
        <v>0.62082868885714282</v>
      </c>
      <c r="S35" s="219">
        <f t="shared" si="16"/>
        <v>715982.14285714284</v>
      </c>
      <c r="T35" s="220">
        <f t="shared" si="17"/>
        <v>6798.2504464285721</v>
      </c>
      <c r="U35" s="147">
        <f t="shared" si="11"/>
        <v>10261.339223142859</v>
      </c>
      <c r="V35" s="7">
        <f t="shared" si="12"/>
        <v>241452.13845767139</v>
      </c>
      <c r="W35" s="7">
        <f t="shared" si="13"/>
        <v>234549.07865022856</v>
      </c>
      <c r="X35" s="216">
        <f t="shared" si="24"/>
        <v>13596.500892857144</v>
      </c>
      <c r="Y35" s="71">
        <f t="shared" si="19"/>
        <v>499859.05722389993</v>
      </c>
      <c r="Z35" s="151">
        <f>Y35/((1+'7-Inputs'!$B$3)^('17-Red Emissions'!B35-'7-Inputs'!$B$4))</f>
        <v>138215.19465335039</v>
      </c>
    </row>
    <row r="36" spans="1:26" x14ac:dyDescent="0.25">
      <c r="A36" s="176">
        <f t="shared" si="20"/>
        <v>18</v>
      </c>
      <c r="B36" s="149">
        <f t="shared" si="21"/>
        <v>2039</v>
      </c>
      <c r="C36" s="68">
        <v>0</v>
      </c>
      <c r="D36" s="146">
        <f>'11-Avoided Truck Miles'!G25</f>
        <v>4582285.7142857146</v>
      </c>
      <c r="E36" s="69">
        <f t="shared" si="14"/>
        <v>0.6</v>
      </c>
      <c r="F36" s="70">
        <f t="shared" si="0"/>
        <v>0.91</v>
      </c>
      <c r="G36" s="70">
        <f t="shared" si="1"/>
        <v>0.01</v>
      </c>
      <c r="H36" s="68">
        <f t="shared" si="23"/>
        <v>397</v>
      </c>
      <c r="I36" s="69">
        <f t="shared" si="2"/>
        <v>1.0165</v>
      </c>
      <c r="J36" s="70">
        <f t="shared" si="3"/>
        <v>5.7634999999999996</v>
      </c>
      <c r="K36" s="70">
        <f t="shared" si="4"/>
        <v>0.123</v>
      </c>
      <c r="L36" s="169">
        <f t="shared" si="15"/>
        <v>0</v>
      </c>
      <c r="M36" s="75">
        <f t="shared" si="5"/>
        <v>0</v>
      </c>
      <c r="N36" s="168">
        <f t="shared" si="6"/>
        <v>0</v>
      </c>
      <c r="O36" s="68">
        <f t="shared" si="7"/>
        <v>0</v>
      </c>
      <c r="P36" s="169">
        <f t="shared" si="8"/>
        <v>5.1306696115714292</v>
      </c>
      <c r="Q36" s="75">
        <f t="shared" si="9"/>
        <v>29.09061909128571</v>
      </c>
      <c r="R36" s="168">
        <f t="shared" si="10"/>
        <v>0.62082868885714282</v>
      </c>
      <c r="S36" s="219">
        <f t="shared" si="16"/>
        <v>715982.14285714284</v>
      </c>
      <c r="T36" s="220">
        <f t="shared" si="17"/>
        <v>6798.2504464285721</v>
      </c>
      <c r="U36" s="147">
        <f t="shared" si="11"/>
        <v>10261.339223142859</v>
      </c>
      <c r="V36" s="7">
        <f t="shared" si="12"/>
        <v>241452.13845767139</v>
      </c>
      <c r="W36" s="7">
        <f t="shared" si="13"/>
        <v>234549.07865022856</v>
      </c>
      <c r="X36" s="216">
        <f t="shared" si="24"/>
        <v>13596.500892857144</v>
      </c>
      <c r="Y36" s="71">
        <f t="shared" si="19"/>
        <v>499859.05722389993</v>
      </c>
      <c r="Z36" s="151">
        <f>Y36/((1+'7-Inputs'!$B$3)^('17-Red Emissions'!B36-'7-Inputs'!$B$4))</f>
        <v>129173.07911528075</v>
      </c>
    </row>
    <row r="37" spans="1:26" x14ac:dyDescent="0.25">
      <c r="A37" s="176">
        <f t="shared" si="20"/>
        <v>19</v>
      </c>
      <c r="B37" s="149">
        <f t="shared" si="21"/>
        <v>2040</v>
      </c>
      <c r="C37" s="68">
        <v>0</v>
      </c>
      <c r="D37" s="146">
        <f>'11-Avoided Truck Miles'!G26</f>
        <v>4582285.7142857146</v>
      </c>
      <c r="E37" s="69">
        <f t="shared" si="14"/>
        <v>0.6</v>
      </c>
      <c r="F37" s="70">
        <f t="shared" si="0"/>
        <v>0.91</v>
      </c>
      <c r="G37" s="70">
        <f t="shared" si="1"/>
        <v>0.01</v>
      </c>
      <c r="H37" s="68">
        <f t="shared" si="23"/>
        <v>397</v>
      </c>
      <c r="I37" s="69">
        <f t="shared" si="2"/>
        <v>1.0165</v>
      </c>
      <c r="J37" s="70">
        <f t="shared" si="3"/>
        <v>5.7634999999999996</v>
      </c>
      <c r="K37" s="70">
        <f t="shared" si="4"/>
        <v>0.123</v>
      </c>
      <c r="L37" s="169">
        <f t="shared" si="15"/>
        <v>0</v>
      </c>
      <c r="M37" s="75">
        <f t="shared" si="5"/>
        <v>0</v>
      </c>
      <c r="N37" s="168">
        <f t="shared" si="6"/>
        <v>0</v>
      </c>
      <c r="O37" s="68">
        <f t="shared" si="7"/>
        <v>0</v>
      </c>
      <c r="P37" s="169">
        <f t="shared" si="8"/>
        <v>5.1306696115714292</v>
      </c>
      <c r="Q37" s="75">
        <f t="shared" si="9"/>
        <v>29.09061909128571</v>
      </c>
      <c r="R37" s="168">
        <f t="shared" si="10"/>
        <v>0.62082868885714282</v>
      </c>
      <c r="S37" s="219">
        <f t="shared" si="16"/>
        <v>715982.14285714284</v>
      </c>
      <c r="T37" s="220">
        <f t="shared" si="17"/>
        <v>6798.2504464285721</v>
      </c>
      <c r="U37" s="147">
        <f t="shared" si="11"/>
        <v>10261.339223142859</v>
      </c>
      <c r="V37" s="7">
        <f t="shared" si="12"/>
        <v>241452.13845767139</v>
      </c>
      <c r="W37" s="7">
        <f t="shared" si="13"/>
        <v>234549.07865022856</v>
      </c>
      <c r="X37" s="216">
        <f t="shared" si="24"/>
        <v>13596.500892857144</v>
      </c>
      <c r="Y37" s="71">
        <f t="shared" si="19"/>
        <v>499859.05722389993</v>
      </c>
      <c r="Z37" s="151">
        <f>Y37/((1+'7-Inputs'!$B$3)^('17-Red Emissions'!B37-'7-Inputs'!$B$4))</f>
        <v>120722.50384605677</v>
      </c>
    </row>
    <row r="38" spans="1:26" ht="15.75" thickBot="1" x14ac:dyDescent="0.3">
      <c r="A38" s="176">
        <f t="shared" si="20"/>
        <v>20</v>
      </c>
      <c r="B38" s="149">
        <f t="shared" si="21"/>
        <v>2041</v>
      </c>
      <c r="C38" s="68">
        <v>0</v>
      </c>
      <c r="D38" s="146">
        <f>'11-Avoided Truck Miles'!G27</f>
        <v>4582285.7142857146</v>
      </c>
      <c r="E38" s="69">
        <f t="shared" si="14"/>
        <v>0.6</v>
      </c>
      <c r="F38" s="70">
        <f t="shared" si="0"/>
        <v>0.91</v>
      </c>
      <c r="G38" s="70">
        <f t="shared" si="1"/>
        <v>0.01</v>
      </c>
      <c r="H38" s="68">
        <f t="shared" si="23"/>
        <v>397</v>
      </c>
      <c r="I38" s="69">
        <f t="shared" si="2"/>
        <v>1.0165</v>
      </c>
      <c r="J38" s="70">
        <f t="shared" si="3"/>
        <v>5.7634999999999996</v>
      </c>
      <c r="K38" s="70">
        <f t="shared" si="4"/>
        <v>0.123</v>
      </c>
      <c r="L38" s="169">
        <f t="shared" si="15"/>
        <v>0</v>
      </c>
      <c r="M38" s="75">
        <f t="shared" si="5"/>
        <v>0</v>
      </c>
      <c r="N38" s="168">
        <f t="shared" si="6"/>
        <v>0</v>
      </c>
      <c r="O38" s="68">
        <f t="shared" si="7"/>
        <v>0</v>
      </c>
      <c r="P38" s="169">
        <f t="shared" si="8"/>
        <v>5.1306696115714292</v>
      </c>
      <c r="Q38" s="75">
        <f t="shared" si="9"/>
        <v>29.09061909128571</v>
      </c>
      <c r="R38" s="168">
        <f t="shared" si="10"/>
        <v>0.62082868885714282</v>
      </c>
      <c r="S38" s="219">
        <f t="shared" si="16"/>
        <v>715982.14285714284</v>
      </c>
      <c r="T38" s="220">
        <f t="shared" si="17"/>
        <v>6798.2504464285721</v>
      </c>
      <c r="U38" s="147">
        <f t="shared" si="11"/>
        <v>10261.339223142859</v>
      </c>
      <c r="V38" s="7">
        <f t="shared" si="12"/>
        <v>241452.13845767139</v>
      </c>
      <c r="W38" s="7">
        <f t="shared" si="13"/>
        <v>234549.07865022856</v>
      </c>
      <c r="X38" s="216">
        <f t="shared" si="24"/>
        <v>13596.500892857144</v>
      </c>
      <c r="Y38" s="71">
        <f t="shared" si="19"/>
        <v>499859.05722389993</v>
      </c>
      <c r="Z38" s="151">
        <f>Y38/((1+'7-Inputs'!$B$3)^('17-Red Emissions'!B38-'7-Inputs'!$B$4))</f>
        <v>112824.76994958577</v>
      </c>
    </row>
    <row r="39" spans="1:26" ht="15.75" thickBot="1" x14ac:dyDescent="0.3">
      <c r="B39" s="61" t="s">
        <v>128</v>
      </c>
      <c r="C39" s="73">
        <f>SUM(C19:C38)</f>
        <v>0</v>
      </c>
      <c r="D39" s="74">
        <f>SUM(D19:D38)</f>
        <v>87528230.932901815</v>
      </c>
      <c r="E39" s="178"/>
      <c r="F39" s="178"/>
      <c r="G39" s="178"/>
      <c r="H39" s="178"/>
      <c r="I39" s="178"/>
      <c r="J39" s="178"/>
      <c r="K39" s="178"/>
      <c r="L39" s="72">
        <f t="shared" ref="L39:R39" si="25">SUM(L19:L38)</f>
        <v>0</v>
      </c>
      <c r="M39" s="73">
        <f t="shared" si="25"/>
        <v>0</v>
      </c>
      <c r="N39" s="73">
        <f t="shared" si="25"/>
        <v>0</v>
      </c>
      <c r="O39" s="73">
        <f t="shared" si="25"/>
        <v>0</v>
      </c>
      <c r="P39" s="207">
        <f t="shared" si="25"/>
        <v>98.003150087739101</v>
      </c>
      <c r="Q39" s="207">
        <f t="shared" si="25"/>
        <v>555.67255831842988</v>
      </c>
      <c r="R39" s="207">
        <f t="shared" si="25"/>
        <v>11.858718603828736</v>
      </c>
      <c r="S39" s="217"/>
      <c r="T39" s="227">
        <f>SUM(T19:T38)</f>
        <v>129856.3363606098</v>
      </c>
      <c r="U39" s="214">
        <f>SUM(U19:U38)</f>
        <v>196006.30017547816</v>
      </c>
      <c r="V39" s="184">
        <f t="shared" ref="V39:X39" si="26">SUM(V19:V38)</f>
        <v>4612082.2340429677</v>
      </c>
      <c r="W39" s="184">
        <f t="shared" si="26"/>
        <v>4480223.8885264965</v>
      </c>
      <c r="X39" s="229">
        <f t="shared" si="26"/>
        <v>184242.33993203839</v>
      </c>
      <c r="Y39" s="214">
        <f>SUM(Y19:Y38)</f>
        <v>9472554.7626769803</v>
      </c>
      <c r="Z39" s="184">
        <f>SUM(Z19:Z38)</f>
        <v>4254019.6454517897</v>
      </c>
    </row>
  </sheetData>
  <mergeCells count="12">
    <mergeCell ref="U17:X17"/>
    <mergeCell ref="L17:N17"/>
    <mergeCell ref="P16:T16"/>
    <mergeCell ref="A17:A18"/>
    <mergeCell ref="P17:R17"/>
    <mergeCell ref="B17:B18"/>
    <mergeCell ref="C17:C18"/>
    <mergeCell ref="D17:D18"/>
    <mergeCell ref="E17:H17"/>
    <mergeCell ref="I17:K17"/>
    <mergeCell ref="S17:T17"/>
    <mergeCell ref="L16:O1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workbookViewId="0">
      <selection activeCell="H16" sqref="H16"/>
    </sheetView>
  </sheetViews>
  <sheetFormatPr defaultColWidth="9.140625" defaultRowHeight="15" x14ac:dyDescent="0.25"/>
  <cols>
    <col min="1" max="1" width="9.140625" style="1"/>
    <col min="2" max="2" width="40.85546875" style="1" customWidth="1"/>
    <col min="3" max="3" width="16.28515625" style="1" bestFit="1" customWidth="1"/>
    <col min="4" max="4" width="22.5703125" style="1" bestFit="1" customWidth="1"/>
    <col min="5" max="5" width="17.7109375" style="1" customWidth="1"/>
    <col min="6" max="6" width="30.7109375" style="1" bestFit="1" customWidth="1"/>
    <col min="7" max="7" width="12.7109375" style="1" bestFit="1" customWidth="1"/>
    <col min="8" max="8" width="11.5703125" style="1" bestFit="1" customWidth="1"/>
    <col min="9" max="9" width="9.140625" style="1"/>
    <col min="10" max="10" width="30.7109375" style="1" bestFit="1" customWidth="1"/>
    <col min="11" max="11" width="14.42578125" style="1" bestFit="1" customWidth="1"/>
    <col min="12" max="12" width="13.28515625" style="1" bestFit="1" customWidth="1"/>
    <col min="13" max="13" width="9.140625" style="1"/>
    <col min="14" max="14" width="30.7109375" style="1" bestFit="1" customWidth="1"/>
    <col min="15" max="15" width="16.140625" style="1" bestFit="1" customWidth="1"/>
    <col min="16" max="16" width="11.5703125" style="1" bestFit="1" customWidth="1"/>
    <col min="17" max="17" width="9.140625" style="1"/>
    <col min="18" max="18" width="30.7109375" style="1" bestFit="1" customWidth="1"/>
    <col min="19" max="19" width="16.140625" style="1" bestFit="1" customWidth="1"/>
    <col min="20" max="20" width="13.28515625" style="1" bestFit="1" customWidth="1"/>
    <col min="21" max="21" width="9.140625" style="1"/>
    <col min="22" max="22" width="30.7109375" style="1" bestFit="1" customWidth="1"/>
    <col min="23" max="23" width="16.140625" style="1" bestFit="1" customWidth="1"/>
    <col min="24" max="24" width="13.28515625" style="1" bestFit="1" customWidth="1"/>
    <col min="25" max="25" width="9.140625" style="1"/>
    <col min="26" max="26" width="30.7109375" style="1" bestFit="1" customWidth="1"/>
    <col min="27" max="27" width="16.140625" style="1" bestFit="1" customWidth="1"/>
    <col min="28" max="28" width="10.5703125" style="1" bestFit="1" customWidth="1"/>
    <col min="29" max="16384" width="9.140625" style="1"/>
  </cols>
  <sheetData>
    <row r="1" spans="1:28" x14ac:dyDescent="0.25">
      <c r="A1" s="1" t="s">
        <v>149</v>
      </c>
    </row>
    <row r="2" spans="1:28" ht="30" x14ac:dyDescent="0.25">
      <c r="B2" s="131" t="s">
        <v>150</v>
      </c>
      <c r="C2" s="131" t="s">
        <v>151</v>
      </c>
      <c r="D2" s="8" t="s">
        <v>178</v>
      </c>
      <c r="E2" s="8" t="s">
        <v>177</v>
      </c>
    </row>
    <row r="3" spans="1:28" x14ac:dyDescent="0.25">
      <c r="B3" s="133" t="s">
        <v>152</v>
      </c>
      <c r="C3" s="2">
        <v>60</v>
      </c>
      <c r="D3" s="2">
        <v>20</v>
      </c>
      <c r="E3" s="2">
        <f>C3-D3</f>
        <v>40</v>
      </c>
    </row>
    <row r="4" spans="1:28" x14ac:dyDescent="0.25">
      <c r="B4" s="2" t="s">
        <v>351</v>
      </c>
      <c r="C4" s="2">
        <v>38</v>
      </c>
      <c r="D4" s="2">
        <v>20</v>
      </c>
      <c r="E4" s="2">
        <f>C4-D4</f>
        <v>18</v>
      </c>
    </row>
    <row r="5" spans="1:28" x14ac:dyDescent="0.25">
      <c r="B5" s="2" t="s">
        <v>352</v>
      </c>
      <c r="C5" s="2">
        <v>40</v>
      </c>
      <c r="D5" s="2">
        <v>20</v>
      </c>
      <c r="E5" s="2">
        <f>C5-D5</f>
        <v>20</v>
      </c>
    </row>
    <row r="6" spans="1:28" x14ac:dyDescent="0.25">
      <c r="B6" s="4" t="s">
        <v>153</v>
      </c>
    </row>
    <row r="7" spans="1:28" ht="17.25" customHeight="1" x14ac:dyDescent="0.25">
      <c r="B7" s="79" t="s">
        <v>154</v>
      </c>
    </row>
    <row r="8" spans="1:28" x14ac:dyDescent="0.25">
      <c r="C8" s="102">
        <f>'7-Inputs'!B4</f>
        <v>2019</v>
      </c>
      <c r="G8" s="82"/>
      <c r="K8" s="82"/>
      <c r="O8" s="82"/>
      <c r="S8" s="82"/>
      <c r="W8" s="82"/>
      <c r="AA8" s="82"/>
    </row>
    <row r="9" spans="1:28" x14ac:dyDescent="0.25">
      <c r="A9" s="4"/>
      <c r="B9" s="1" t="s">
        <v>155</v>
      </c>
      <c r="C9" s="83">
        <f>'8-Capital Costs'!I8</f>
        <v>0</v>
      </c>
      <c r="G9" s="84"/>
      <c r="K9" s="84"/>
      <c r="O9" s="83"/>
      <c r="S9" s="83"/>
      <c r="W9" s="83"/>
      <c r="AA9" s="84"/>
    </row>
    <row r="10" spans="1:28" x14ac:dyDescent="0.25">
      <c r="A10" s="4"/>
      <c r="C10" s="4"/>
      <c r="G10" s="4"/>
      <c r="K10" s="4"/>
      <c r="O10" s="4"/>
      <c r="S10" s="4"/>
      <c r="W10" s="4"/>
      <c r="AA10" s="4"/>
    </row>
    <row r="11" spans="1:28" s="4" customFormat="1" x14ac:dyDescent="0.25">
      <c r="C11" s="294" t="s">
        <v>334</v>
      </c>
      <c r="D11" s="295" t="s">
        <v>415</v>
      </c>
      <c r="E11" s="295">
        <v>2041</v>
      </c>
      <c r="H11" s="86"/>
      <c r="L11" s="86"/>
      <c r="P11" s="86"/>
      <c r="T11" s="86"/>
      <c r="X11" s="86"/>
      <c r="AB11" s="86"/>
    </row>
    <row r="12" spans="1:28" s="4" customFormat="1" x14ac:dyDescent="0.25">
      <c r="B12" s="4" t="s">
        <v>184</v>
      </c>
      <c r="C12" s="165">
        <f>'7-Inputs'!B23+'7-Inputs'!B27</f>
        <v>10305139.708858648</v>
      </c>
      <c r="D12" s="296">
        <f>E3/C3</f>
        <v>0.66666666666666663</v>
      </c>
      <c r="E12" s="165">
        <f>C12*D12</f>
        <v>6870093.1392390989</v>
      </c>
      <c r="G12" s="57">
        <f>ROUND(C12, -3)</f>
        <v>10305000</v>
      </c>
      <c r="H12" s="405">
        <f>ROUND(E12, -3)</f>
        <v>6870000</v>
      </c>
      <c r="L12" s="86"/>
      <c r="P12" s="86"/>
      <c r="T12" s="86"/>
      <c r="X12" s="86"/>
      <c r="AB12" s="86"/>
    </row>
    <row r="13" spans="1:28" s="4" customFormat="1" x14ac:dyDescent="0.25">
      <c r="B13" s="4" t="s">
        <v>336</v>
      </c>
      <c r="C13" s="165">
        <f>'7-Inputs'!B19</f>
        <v>5995133.9573918656</v>
      </c>
      <c r="D13" s="296">
        <f>E5/C5</f>
        <v>0.5</v>
      </c>
      <c r="E13" s="165">
        <f>C13*D13</f>
        <v>2997566.9786959328</v>
      </c>
      <c r="G13" s="57">
        <f>ROUND(C13, -3)</f>
        <v>5995000</v>
      </c>
      <c r="H13" s="405">
        <f>ROUND(E13, -3)</f>
        <v>2998000</v>
      </c>
      <c r="L13" s="86"/>
      <c r="P13" s="86"/>
      <c r="T13" s="86"/>
      <c r="X13" s="86"/>
      <c r="AB13" s="86"/>
    </row>
    <row r="14" spans="1:28" s="4" customFormat="1" x14ac:dyDescent="0.25">
      <c r="B14" s="4" t="s">
        <v>335</v>
      </c>
      <c r="C14" s="165">
        <f>'7-Inputs'!B25</f>
        <v>1223496.7259983397</v>
      </c>
      <c r="D14" s="296">
        <f>E4/C4</f>
        <v>0.47368421052631576</v>
      </c>
      <c r="E14" s="165">
        <f t="shared" ref="E14" si="0">C14*D14</f>
        <v>579551.08073605562</v>
      </c>
      <c r="G14" s="57">
        <f t="shared" ref="G14:G15" si="1">ROUND(C14, -3)</f>
        <v>1223000</v>
      </c>
      <c r="H14" s="405">
        <f t="shared" ref="H14:H17" si="2">ROUND(E14, -3)</f>
        <v>580000</v>
      </c>
      <c r="L14" s="86"/>
      <c r="P14" s="86"/>
      <c r="T14" s="86"/>
      <c r="X14" s="86"/>
      <c r="AB14" s="86"/>
    </row>
    <row r="15" spans="1:28" s="4" customFormat="1" x14ac:dyDescent="0.25">
      <c r="B15" s="4" t="s">
        <v>337</v>
      </c>
      <c r="C15" s="165">
        <f>'7-Inputs'!B21</f>
        <v>3670490.1779950196</v>
      </c>
      <c r="D15" s="165"/>
      <c r="E15" s="85"/>
      <c r="G15" s="57">
        <f t="shared" si="1"/>
        <v>3670000</v>
      </c>
      <c r="H15" s="405">
        <f t="shared" si="2"/>
        <v>0</v>
      </c>
      <c r="L15" s="86"/>
      <c r="P15" s="86"/>
      <c r="T15" s="86"/>
      <c r="X15" s="86"/>
      <c r="AB15" s="86"/>
    </row>
    <row r="16" spans="1:28" x14ac:dyDescent="0.25">
      <c r="A16" s="4"/>
      <c r="B16" s="19" t="s">
        <v>179</v>
      </c>
      <c r="D16" s="293"/>
      <c r="E16" s="99">
        <f>SUM(E12:E15)+C9</f>
        <v>10447211.198671088</v>
      </c>
      <c r="F16" s="19"/>
      <c r="G16" s="88"/>
      <c r="H16" s="405">
        <f t="shared" si="2"/>
        <v>10447000</v>
      </c>
      <c r="J16" s="19"/>
      <c r="K16" s="88"/>
      <c r="L16" s="89"/>
      <c r="N16" s="19"/>
      <c r="O16" s="88"/>
      <c r="P16" s="89"/>
      <c r="R16" s="19"/>
      <c r="S16" s="88"/>
      <c r="T16" s="89"/>
      <c r="V16" s="19"/>
      <c r="W16" s="88"/>
      <c r="X16" s="89"/>
      <c r="Z16" s="19"/>
      <c r="AA16" s="88"/>
      <c r="AB16" s="89"/>
    </row>
    <row r="17" spans="2:28" x14ac:dyDescent="0.25">
      <c r="B17" s="19" t="s">
        <v>7</v>
      </c>
      <c r="D17" s="90"/>
      <c r="E17" s="87">
        <f>E16/((1+'7-Inputs'!$B$3)^(E11-'7-Inputs'!B4))</f>
        <v>2358073.106949484</v>
      </c>
      <c r="F17" s="19"/>
      <c r="G17" s="91"/>
      <c r="H17" s="405">
        <f t="shared" si="2"/>
        <v>2358000</v>
      </c>
      <c r="I17" s="19"/>
      <c r="J17" s="19"/>
      <c r="K17" s="91"/>
      <c r="L17" s="88"/>
      <c r="M17" s="19"/>
      <c r="N17" s="19"/>
      <c r="O17" s="91"/>
      <c r="P17" s="88"/>
      <c r="Q17" s="19"/>
      <c r="R17" s="19"/>
      <c r="S17" s="91"/>
      <c r="T17" s="88"/>
      <c r="U17" s="19"/>
      <c r="V17" s="19"/>
      <c r="W17" s="91"/>
      <c r="X17" s="88"/>
      <c r="Y17" s="19"/>
      <c r="Z17" s="19"/>
      <c r="AA17" s="91"/>
      <c r="AB17" s="88"/>
    </row>
    <row r="18" spans="2:28" x14ac:dyDescent="0.25">
      <c r="F18" s="19"/>
      <c r="G18" s="19"/>
      <c r="H18" s="19"/>
      <c r="I18" s="19"/>
      <c r="J18" s="19"/>
      <c r="K18" s="19"/>
      <c r="L18" s="19"/>
      <c r="M18" s="19"/>
      <c r="N18" s="19"/>
      <c r="O18" s="19"/>
      <c r="P18" s="19"/>
      <c r="Q18" s="19"/>
      <c r="R18" s="19"/>
      <c r="S18" s="19"/>
      <c r="T18" s="19"/>
      <c r="U18" s="19"/>
      <c r="V18" s="19"/>
      <c r="W18" s="19"/>
      <c r="X18" s="19"/>
      <c r="Y18" s="19"/>
      <c r="Z18" s="19"/>
      <c r="AA18" s="19"/>
      <c r="AB18" s="19"/>
    </row>
    <row r="19" spans="2:28" x14ac:dyDescent="0.25">
      <c r="B19" s="41" t="s">
        <v>156</v>
      </c>
      <c r="C19" s="92" t="s">
        <v>157</v>
      </c>
      <c r="F19" s="95"/>
      <c r="G19" s="96"/>
      <c r="H19" s="19"/>
      <c r="I19" s="19"/>
      <c r="J19" s="95"/>
      <c r="K19" s="96"/>
      <c r="L19" s="19"/>
      <c r="M19" s="19"/>
      <c r="N19" s="95"/>
      <c r="O19" s="96"/>
      <c r="P19" s="19"/>
      <c r="Q19" s="19"/>
      <c r="R19" s="95"/>
      <c r="S19" s="96"/>
      <c r="T19" s="19"/>
      <c r="U19" s="19"/>
      <c r="V19" s="95"/>
      <c r="W19" s="96"/>
      <c r="X19" s="19"/>
      <c r="Y19" s="19"/>
      <c r="Z19" s="95"/>
      <c r="AA19" s="96"/>
      <c r="AB19" s="19"/>
    </row>
    <row r="20" spans="2:28" x14ac:dyDescent="0.25">
      <c r="B20" s="66" t="s">
        <v>0</v>
      </c>
      <c r="C20" s="251">
        <f>E16/10^6</f>
        <v>10.447211198671088</v>
      </c>
      <c r="F20" s="97"/>
      <c r="G20" s="98"/>
      <c r="H20" s="19"/>
      <c r="I20" s="19"/>
      <c r="J20" s="97"/>
      <c r="K20" s="98"/>
      <c r="L20" s="19"/>
      <c r="M20" s="19"/>
      <c r="N20" s="97"/>
      <c r="O20" s="98"/>
      <c r="P20" s="19"/>
      <c r="Q20" s="19"/>
      <c r="R20" s="97"/>
      <c r="S20" s="98"/>
      <c r="T20" s="19"/>
      <c r="U20" s="19"/>
      <c r="V20" s="97"/>
      <c r="W20" s="98"/>
      <c r="X20" s="19"/>
      <c r="Y20" s="19"/>
      <c r="Z20" s="97"/>
      <c r="AA20" s="98"/>
      <c r="AB20" s="19"/>
    </row>
    <row r="21" spans="2:28" x14ac:dyDescent="0.25">
      <c r="B21" s="2" t="s">
        <v>7</v>
      </c>
      <c r="C21" s="251">
        <f>E17/10^6</f>
        <v>2.358073106949484</v>
      </c>
      <c r="F21" s="19"/>
      <c r="G21" s="98"/>
      <c r="H21" s="19"/>
      <c r="I21" s="19"/>
      <c r="J21" s="19"/>
      <c r="K21" s="98"/>
      <c r="L21" s="19"/>
      <c r="M21" s="19"/>
      <c r="N21" s="19"/>
      <c r="O21" s="98"/>
      <c r="P21" s="19"/>
      <c r="Q21" s="19"/>
      <c r="R21" s="19"/>
      <c r="S21" s="98"/>
      <c r="T21" s="19"/>
      <c r="U21" s="19"/>
      <c r="V21" s="19"/>
      <c r="W21" s="98"/>
      <c r="X21" s="19"/>
      <c r="Y21" s="19"/>
      <c r="Z21" s="19"/>
      <c r="AA21" s="98"/>
      <c r="AB21" s="19"/>
    </row>
    <row r="22" spans="2:28" x14ac:dyDescent="0.25">
      <c r="B22" s="93"/>
      <c r="C22" s="80"/>
      <c r="D22" s="81"/>
      <c r="F22" s="19"/>
      <c r="G22" s="19"/>
      <c r="H22" s="19"/>
      <c r="I22" s="19"/>
      <c r="J22" s="19"/>
      <c r="K22" s="19"/>
      <c r="L22" s="19"/>
      <c r="M22" s="19"/>
      <c r="N22" s="19"/>
      <c r="O22" s="19"/>
      <c r="P22" s="19"/>
      <c r="Q22" s="19"/>
      <c r="R22" s="19"/>
      <c r="S22" s="19"/>
      <c r="T22" s="19"/>
      <c r="U22" s="19"/>
      <c r="V22" s="19"/>
      <c r="W22" s="19"/>
      <c r="X22" s="19"/>
      <c r="Y22" s="19"/>
      <c r="Z22" s="19"/>
      <c r="AA22" s="19"/>
      <c r="AB22" s="19"/>
    </row>
    <row r="24" spans="2:28" x14ac:dyDescent="0.25">
      <c r="G24" s="94"/>
    </row>
    <row r="25" spans="2:28" x14ac:dyDescent="0.25">
      <c r="G25" s="94"/>
    </row>
    <row r="26" spans="2:28" x14ac:dyDescent="0.25">
      <c r="G26" s="94"/>
    </row>
    <row r="27" spans="2:28" x14ac:dyDescent="0.25">
      <c r="G27" s="94"/>
    </row>
  </sheetData>
  <hyperlinks>
    <hyperlink ref="B7" r:id="rId1"/>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A55" zoomScale="85" zoomScaleNormal="85" workbookViewId="0">
      <selection activeCell="U32" sqref="U32"/>
    </sheetView>
  </sheetViews>
  <sheetFormatPr defaultColWidth="9.140625" defaultRowHeight="15" x14ac:dyDescent="0.25"/>
  <cols>
    <col min="1" max="1" width="13.7109375" style="1" customWidth="1"/>
    <col min="2" max="5" width="10.42578125" style="1" customWidth="1"/>
    <col min="6" max="6" width="11.42578125" style="1" customWidth="1"/>
    <col min="7" max="10" width="10.42578125" style="1" customWidth="1"/>
    <col min="11" max="12" width="10.7109375" style="1" customWidth="1"/>
    <col min="13" max="15" width="10.42578125" style="1" customWidth="1"/>
    <col min="16" max="16" width="11.42578125" style="1" customWidth="1"/>
    <col min="17" max="17" width="17.5703125" style="1" customWidth="1"/>
    <col min="18" max="16384" width="9.140625" style="1"/>
  </cols>
  <sheetData>
    <row r="1" spans="1:16" ht="20.100000000000001" customHeight="1" x14ac:dyDescent="0.25">
      <c r="A1" s="481" t="s">
        <v>171</v>
      </c>
      <c r="B1" s="481"/>
      <c r="C1" s="481"/>
      <c r="D1" s="481"/>
      <c r="E1" s="481"/>
      <c r="F1" s="481"/>
      <c r="G1" s="481"/>
      <c r="H1" s="481"/>
      <c r="I1" s="481"/>
      <c r="J1" s="481"/>
      <c r="K1" s="481"/>
    </row>
    <row r="2" spans="1:16" ht="14.1" customHeight="1" x14ac:dyDescent="0.25">
      <c r="A2" s="480" t="s">
        <v>172</v>
      </c>
      <c r="B2" s="480"/>
      <c r="C2" s="480"/>
      <c r="D2" s="480"/>
      <c r="E2" s="480"/>
      <c r="F2" s="480"/>
      <c r="G2" s="480"/>
      <c r="H2" s="480"/>
      <c r="I2" s="480"/>
      <c r="J2" s="480"/>
      <c r="K2" s="480"/>
    </row>
    <row r="3" spans="1:16" ht="14.1" customHeight="1" x14ac:dyDescent="0.25">
      <c r="A3" s="482" t="s">
        <v>19</v>
      </c>
      <c r="B3" s="485" t="s">
        <v>108</v>
      </c>
      <c r="C3" s="485" t="s">
        <v>109</v>
      </c>
      <c r="D3" s="488" t="s">
        <v>20</v>
      </c>
      <c r="E3" s="489"/>
      <c r="F3" s="489"/>
      <c r="G3" s="489"/>
      <c r="H3" s="489"/>
      <c r="I3" s="489"/>
      <c r="J3" s="489"/>
      <c r="K3" s="489"/>
      <c r="L3" s="489"/>
      <c r="M3" s="489"/>
      <c r="N3" s="489"/>
      <c r="O3" s="489"/>
      <c r="P3" s="489"/>
    </row>
    <row r="4" spans="1:16" ht="33.950000000000003" customHeight="1" x14ac:dyDescent="0.25">
      <c r="A4" s="483"/>
      <c r="B4" s="486"/>
      <c r="C4" s="486"/>
      <c r="D4" s="485" t="s">
        <v>0</v>
      </c>
      <c r="E4" s="485" t="s">
        <v>110</v>
      </c>
      <c r="F4" s="485" t="s">
        <v>111</v>
      </c>
      <c r="G4" s="490" t="s">
        <v>21</v>
      </c>
      <c r="H4" s="491"/>
      <c r="I4" s="492"/>
      <c r="J4" s="485" t="s">
        <v>112</v>
      </c>
      <c r="K4" s="485" t="s">
        <v>22</v>
      </c>
      <c r="L4" s="485" t="s">
        <v>113</v>
      </c>
      <c r="M4" s="485" t="s">
        <v>23</v>
      </c>
      <c r="N4" s="490" t="s">
        <v>24</v>
      </c>
      <c r="O4" s="491"/>
      <c r="P4" s="491"/>
    </row>
    <row r="5" spans="1:16" ht="36" customHeight="1" x14ac:dyDescent="0.25">
      <c r="A5" s="484"/>
      <c r="B5" s="487"/>
      <c r="C5" s="487"/>
      <c r="D5" s="487"/>
      <c r="E5" s="487"/>
      <c r="F5" s="487"/>
      <c r="G5" s="121" t="s">
        <v>0</v>
      </c>
      <c r="H5" s="122" t="s">
        <v>25</v>
      </c>
      <c r="I5" s="123" t="s">
        <v>26</v>
      </c>
      <c r="J5" s="487"/>
      <c r="K5" s="487"/>
      <c r="L5" s="487"/>
      <c r="M5" s="487"/>
      <c r="N5" s="124" t="s">
        <v>0</v>
      </c>
      <c r="O5" s="124" t="s">
        <v>27</v>
      </c>
      <c r="P5" s="124" t="s">
        <v>114</v>
      </c>
    </row>
    <row r="6" spans="1:16" ht="15" customHeight="1" x14ac:dyDescent="0.25">
      <c r="A6" s="125" t="s">
        <v>28</v>
      </c>
      <c r="B6" s="126">
        <v>98.2</v>
      </c>
      <c r="C6" s="127">
        <v>7.7100000000000002E-2</v>
      </c>
      <c r="D6" s="127">
        <v>6.5299999999999997E-2</v>
      </c>
      <c r="E6" s="127">
        <v>6.1400000000000003E-2</v>
      </c>
      <c r="F6" s="127">
        <v>6.6199999999999995E-2</v>
      </c>
      <c r="G6" s="127">
        <v>7.4099999999999999E-2</v>
      </c>
      <c r="H6" s="127">
        <v>7.4099999999999999E-2</v>
      </c>
      <c r="I6" s="127">
        <v>7.4099999999999999E-2</v>
      </c>
      <c r="J6" s="128">
        <v>4.6300000000000001E-2</v>
      </c>
      <c r="K6" s="129">
        <v>7.7100000000000002E-2</v>
      </c>
      <c r="L6" s="129">
        <v>4.4200000000000003E-2</v>
      </c>
      <c r="M6" s="129">
        <v>6.2700000000000006E-2</v>
      </c>
      <c r="N6" s="129">
        <v>0.13780000000000001</v>
      </c>
      <c r="O6" s="129">
        <v>0.14299999999999999</v>
      </c>
      <c r="P6" s="129">
        <v>0.13569999999999999</v>
      </c>
    </row>
    <row r="7" spans="1:16" ht="15" customHeight="1" x14ac:dyDescent="0.25">
      <c r="A7" s="125" t="s">
        <v>29</v>
      </c>
      <c r="B7" s="126">
        <v>116.2</v>
      </c>
      <c r="C7" s="127">
        <v>0.08</v>
      </c>
      <c r="D7" s="127">
        <v>7.2400000000000006E-2</v>
      </c>
      <c r="E7" s="127">
        <v>7.5600000000000001E-2</v>
      </c>
      <c r="F7" s="127">
        <v>6.9699999999999998E-2</v>
      </c>
      <c r="G7" s="127">
        <v>7.6700000000000004E-2</v>
      </c>
      <c r="H7" s="127">
        <v>7.6700000000000004E-2</v>
      </c>
      <c r="I7" s="127">
        <v>7.6700000000000004E-2</v>
      </c>
      <c r="J7" s="128">
        <v>4.19E-2</v>
      </c>
      <c r="K7" s="129">
        <v>0.08</v>
      </c>
      <c r="L7" s="129">
        <v>4.3900000000000002E-2</v>
      </c>
      <c r="M7" s="129">
        <v>6.4100000000000004E-2</v>
      </c>
      <c r="N7" s="129">
        <v>0.1487</v>
      </c>
      <c r="O7" s="129">
        <v>0.15160000000000001</v>
      </c>
      <c r="P7" s="129">
        <v>0.1421</v>
      </c>
    </row>
    <row r="8" spans="1:16" ht="15" customHeight="1" x14ac:dyDescent="0.25">
      <c r="A8" s="125" t="s">
        <v>30</v>
      </c>
      <c r="B8" s="126">
        <v>147.69999999999999</v>
      </c>
      <c r="C8" s="127">
        <v>8.5999999999999993E-2</v>
      </c>
      <c r="D8" s="127">
        <v>8.2299999999999998E-2</v>
      </c>
      <c r="E8" s="127">
        <v>9.2499999999999999E-2</v>
      </c>
      <c r="F8" s="127">
        <v>6.3299999999999995E-2</v>
      </c>
      <c r="G8" s="127">
        <v>8.3900000000000002E-2</v>
      </c>
      <c r="H8" s="127">
        <v>8.3900000000000002E-2</v>
      </c>
      <c r="I8" s="127">
        <v>8.3900000000000002E-2</v>
      </c>
      <c r="J8" s="128">
        <v>4.1099999999999998E-2</v>
      </c>
      <c r="K8" s="129">
        <v>8.5999999999999993E-2</v>
      </c>
      <c r="L8" s="129">
        <v>4.7100000000000003E-2</v>
      </c>
      <c r="M8" s="129">
        <v>5.5300000000000002E-2</v>
      </c>
      <c r="N8" s="129">
        <v>0.1555</v>
      </c>
      <c r="O8" s="129">
        <v>0.15570000000000001</v>
      </c>
      <c r="P8" s="129">
        <v>0.15329999999999999</v>
      </c>
    </row>
    <row r="9" spans="1:16" ht="15" customHeight="1" x14ac:dyDescent="0.25">
      <c r="A9" s="125" t="s">
        <v>17</v>
      </c>
      <c r="B9" s="126">
        <v>184.6</v>
      </c>
      <c r="C9" s="127">
        <v>9.1499999999999998E-2</v>
      </c>
      <c r="D9" s="127">
        <v>9.1200000000000003E-2</v>
      </c>
      <c r="E9" s="127">
        <v>9.9299999999999999E-2</v>
      </c>
      <c r="F9" s="127">
        <v>6.25E-2</v>
      </c>
      <c r="G9" s="127">
        <v>9.2899999999999996E-2</v>
      </c>
      <c r="H9" s="127">
        <v>9.2899999999999996E-2</v>
      </c>
      <c r="I9" s="127">
        <v>9.2899999999999996E-2</v>
      </c>
      <c r="J9" s="128">
        <v>4.3799999999999999E-2</v>
      </c>
      <c r="K9" s="129">
        <v>9.1499999999999998E-2</v>
      </c>
      <c r="L9" s="129">
        <v>5.16E-2</v>
      </c>
      <c r="M9" s="129">
        <v>5.4199999999999998E-2</v>
      </c>
      <c r="N9" s="129">
        <v>0.1525</v>
      </c>
      <c r="O9" s="129">
        <v>0.1525</v>
      </c>
      <c r="P9" s="129">
        <v>0.15620000000000001</v>
      </c>
    </row>
    <row r="10" spans="1:16" ht="15" customHeight="1" x14ac:dyDescent="0.25">
      <c r="A10" s="125" t="s">
        <v>31</v>
      </c>
      <c r="B10" s="126">
        <v>213.8</v>
      </c>
      <c r="C10" s="127">
        <v>9.4799999999999995E-2</v>
      </c>
      <c r="D10" s="127">
        <v>8.3699999999999997E-2</v>
      </c>
      <c r="E10" s="127">
        <v>8.6900000000000005E-2</v>
      </c>
      <c r="F10" s="127">
        <v>6.7599999999999993E-2</v>
      </c>
      <c r="G10" s="127">
        <v>9.98E-2</v>
      </c>
      <c r="H10" s="127">
        <v>9.98E-2</v>
      </c>
      <c r="I10" s="127">
        <v>9.98E-2</v>
      </c>
      <c r="J10" s="128">
        <v>4.6100000000000002E-2</v>
      </c>
      <c r="K10" s="129">
        <v>9.4799999999999995E-2</v>
      </c>
      <c r="L10" s="129">
        <v>5.6800000000000003E-2</v>
      </c>
      <c r="M10" s="129">
        <v>5.7799999999999997E-2</v>
      </c>
      <c r="N10" s="129">
        <v>0.14810000000000001</v>
      </c>
      <c r="O10" s="129">
        <v>0.14799999999999999</v>
      </c>
      <c r="P10" s="129">
        <v>0.1633</v>
      </c>
    </row>
    <row r="11" spans="1:16" ht="15" customHeight="1" x14ac:dyDescent="0.25">
      <c r="A11" s="125" t="s">
        <v>32</v>
      </c>
      <c r="B11" s="126">
        <v>226.4</v>
      </c>
      <c r="C11" s="127">
        <v>9.7100000000000006E-2</v>
      </c>
      <c r="D11" s="127">
        <v>7.8899999999999998E-2</v>
      </c>
      <c r="E11" s="127">
        <v>7.9000000000000001E-2</v>
      </c>
      <c r="F11" s="127">
        <v>7.7799999999999994E-2</v>
      </c>
      <c r="G11" s="127">
        <v>0.105</v>
      </c>
      <c r="H11" s="127">
        <v>0.105</v>
      </c>
      <c r="I11" s="127">
        <v>0.1047</v>
      </c>
      <c r="J11" s="128">
        <v>4.6600000000000003E-2</v>
      </c>
      <c r="K11" s="129">
        <v>9.7100000000000006E-2</v>
      </c>
      <c r="L11" s="129">
        <v>5.9900000000000002E-2</v>
      </c>
      <c r="M11" s="129">
        <v>6.1400000000000003E-2</v>
      </c>
      <c r="N11" s="129">
        <v>0.1381</v>
      </c>
      <c r="O11" s="129">
        <v>0.13800000000000001</v>
      </c>
      <c r="P11" s="129">
        <v>0.16900000000000001</v>
      </c>
    </row>
    <row r="12" spans="1:16" ht="15" customHeight="1" x14ac:dyDescent="0.25">
      <c r="A12" s="125" t="s">
        <v>33</v>
      </c>
      <c r="B12" s="126">
        <v>228</v>
      </c>
      <c r="C12" s="127">
        <v>0.1045</v>
      </c>
      <c r="D12" s="127">
        <v>7.9299999999999995E-2</v>
      </c>
      <c r="E12" s="127">
        <v>7.5399999999999995E-2</v>
      </c>
      <c r="F12" s="127">
        <v>9.5799999999999996E-2</v>
      </c>
      <c r="G12" s="127">
        <v>0.1106</v>
      </c>
      <c r="H12" s="127">
        <v>0.1106</v>
      </c>
      <c r="I12" s="127">
        <v>0.1104</v>
      </c>
      <c r="J12" s="128">
        <v>5.1400000000000001E-2</v>
      </c>
      <c r="K12" s="129">
        <v>0.1045</v>
      </c>
      <c r="L12" s="129">
        <v>6.2300000000000001E-2</v>
      </c>
      <c r="M12" s="129">
        <v>6.6699999999999995E-2</v>
      </c>
      <c r="N12" s="129">
        <v>0.14019999999999999</v>
      </c>
      <c r="O12" s="129">
        <v>0.13980000000000001</v>
      </c>
      <c r="P12" s="129">
        <v>0.15959999999999999</v>
      </c>
    </row>
    <row r="13" spans="1:16" ht="15" customHeight="1" x14ac:dyDescent="0.25">
      <c r="A13" s="125" t="s">
        <v>34</v>
      </c>
      <c r="B13" s="126">
        <v>238.9</v>
      </c>
      <c r="C13" s="127">
        <v>0.1159</v>
      </c>
      <c r="D13" s="127">
        <v>8.9700000000000002E-2</v>
      </c>
      <c r="E13" s="127">
        <v>8.1299999999999997E-2</v>
      </c>
      <c r="F13" s="127">
        <v>9.5500000000000002E-2</v>
      </c>
      <c r="G13" s="127">
        <v>0.11890000000000001</v>
      </c>
      <c r="H13" s="127">
        <v>0.11890000000000001</v>
      </c>
      <c r="I13" s="127">
        <v>0.1188</v>
      </c>
      <c r="J13" s="128">
        <v>0.1246</v>
      </c>
      <c r="K13" s="129">
        <v>0.1159</v>
      </c>
      <c r="L13" s="129">
        <v>6.6100000000000006E-2</v>
      </c>
      <c r="M13" s="129">
        <v>6.88E-2</v>
      </c>
      <c r="N13" s="129">
        <v>0.15609999999999999</v>
      </c>
      <c r="O13" s="129">
        <v>0.15570000000000001</v>
      </c>
      <c r="P13" s="129">
        <v>0.15809999999999999</v>
      </c>
    </row>
    <row r="14" spans="1:16" ht="15" customHeight="1" x14ac:dyDescent="0.25">
      <c r="A14" s="125" t="s">
        <v>35</v>
      </c>
      <c r="B14" s="126">
        <v>261.89999999999998</v>
      </c>
      <c r="C14" s="127">
        <v>0.12690000000000001</v>
      </c>
      <c r="D14" s="127">
        <v>9.3200000000000005E-2</v>
      </c>
      <c r="E14" s="127">
        <v>7.6300000000000007E-2</v>
      </c>
      <c r="F14" s="127">
        <v>0.10340000000000001</v>
      </c>
      <c r="G14" s="127">
        <v>0.12989999999999999</v>
      </c>
      <c r="H14" s="127">
        <v>0.12989999999999999</v>
      </c>
      <c r="I14" s="127">
        <v>0.1298</v>
      </c>
      <c r="J14" s="128">
        <v>7.0000000000000007E-2</v>
      </c>
      <c r="K14" s="129">
        <v>0.12690000000000001</v>
      </c>
      <c r="L14" s="129">
        <v>7.1400000000000005E-2</v>
      </c>
      <c r="M14" s="129">
        <v>7.5700000000000003E-2</v>
      </c>
      <c r="N14" s="129">
        <v>0.1736</v>
      </c>
      <c r="O14" s="129">
        <v>0.17080000000000001</v>
      </c>
      <c r="P14" s="129">
        <v>0.184</v>
      </c>
    </row>
    <row r="15" spans="1:16" ht="15" customHeight="1" x14ac:dyDescent="0.25">
      <c r="A15" s="125" t="s">
        <v>36</v>
      </c>
      <c r="B15" s="126">
        <v>276.5</v>
      </c>
      <c r="C15" s="127">
        <v>0.13120000000000001</v>
      </c>
      <c r="D15" s="127">
        <v>8.9599999999999999E-2</v>
      </c>
      <c r="E15" s="127">
        <v>7.5899999999999995E-2</v>
      </c>
      <c r="F15" s="127">
        <v>9.8799999999999999E-2</v>
      </c>
      <c r="G15" s="127">
        <v>0.1333</v>
      </c>
      <c r="H15" s="127">
        <v>0.1333</v>
      </c>
      <c r="I15" s="127">
        <v>0.13320000000000001</v>
      </c>
      <c r="J15" s="128">
        <v>7.3700000000000002E-2</v>
      </c>
      <c r="K15" s="129">
        <v>0.13120000000000001</v>
      </c>
      <c r="L15" s="129">
        <v>6.9400000000000003E-2</v>
      </c>
      <c r="M15" s="129">
        <v>7.3700000000000002E-2</v>
      </c>
      <c r="N15" s="129">
        <v>0.18229999999999999</v>
      </c>
      <c r="O15" s="129">
        <v>0.18</v>
      </c>
      <c r="P15" s="129">
        <v>0.18770000000000001</v>
      </c>
    </row>
    <row r="16" spans="1:16" ht="15" customHeight="1" x14ac:dyDescent="0.25">
      <c r="A16" s="125" t="s">
        <v>37</v>
      </c>
      <c r="B16" s="126">
        <v>278.67500000000001</v>
      </c>
      <c r="C16" s="127">
        <v>0.12939999999999999</v>
      </c>
      <c r="D16" s="127">
        <v>9.4200000000000006E-2</v>
      </c>
      <c r="E16" s="127">
        <v>7.6700000000000004E-2</v>
      </c>
      <c r="F16" s="127">
        <v>0.1056</v>
      </c>
      <c r="G16" s="127">
        <v>0.13159999999999999</v>
      </c>
      <c r="H16" s="127">
        <v>0.13170000000000001</v>
      </c>
      <c r="I16" s="127">
        <v>0.13120000000000001</v>
      </c>
      <c r="J16" s="128">
        <v>6.9900000000000004E-2</v>
      </c>
      <c r="K16" s="129">
        <v>0.12939999999999999</v>
      </c>
      <c r="L16" s="129">
        <v>7.3099999999999998E-2</v>
      </c>
      <c r="M16" s="129">
        <v>7.8799999999999995E-2</v>
      </c>
      <c r="N16" s="129">
        <v>0.1804</v>
      </c>
      <c r="O16" s="129">
        <v>0.17929999999999999</v>
      </c>
      <c r="P16" s="129">
        <v>0.18210000000000001</v>
      </c>
    </row>
    <row r="17" spans="1:16" ht="15" customHeight="1" x14ac:dyDescent="0.25">
      <c r="A17" s="125" t="s">
        <v>38</v>
      </c>
      <c r="B17" s="126">
        <v>327.05</v>
      </c>
      <c r="C17" s="127">
        <v>0.1363</v>
      </c>
      <c r="D17" s="127">
        <v>9.4700000000000006E-2</v>
      </c>
      <c r="E17" s="127">
        <v>8.1299999999999997E-2</v>
      </c>
      <c r="F17" s="127">
        <v>0.11509999999999999</v>
      </c>
      <c r="G17" s="127">
        <v>0.13900000000000001</v>
      </c>
      <c r="H17" s="127">
        <v>0.1391</v>
      </c>
      <c r="I17" s="127">
        <v>0.13850000000000001</v>
      </c>
      <c r="J17" s="128">
        <v>8.3599999999999994E-2</v>
      </c>
      <c r="K17" s="129">
        <v>0.1363</v>
      </c>
      <c r="L17" s="129">
        <v>7.2099999999999997E-2</v>
      </c>
      <c r="M17" s="129">
        <v>8.0500000000000002E-2</v>
      </c>
      <c r="N17" s="129">
        <v>0.19239999999999999</v>
      </c>
      <c r="O17" s="129">
        <v>0.193</v>
      </c>
      <c r="P17" s="129">
        <v>0.1898</v>
      </c>
    </row>
    <row r="18" spans="1:16" ht="15" customHeight="1" x14ac:dyDescent="0.25">
      <c r="A18" s="125" t="s">
        <v>39</v>
      </c>
      <c r="B18" s="126">
        <v>357.1</v>
      </c>
      <c r="C18" s="127">
        <v>0.14180000000000001</v>
      </c>
      <c r="D18" s="127">
        <v>9.4399999999999998E-2</v>
      </c>
      <c r="E18" s="127">
        <v>8.4500000000000006E-2</v>
      </c>
      <c r="F18" s="127">
        <v>0.12590000000000001</v>
      </c>
      <c r="G18" s="127">
        <v>0.14460000000000001</v>
      </c>
      <c r="H18" s="127">
        <v>0.14460000000000001</v>
      </c>
      <c r="I18" s="127">
        <v>0.14410000000000001</v>
      </c>
      <c r="J18" s="128">
        <v>8.3900000000000002E-2</v>
      </c>
      <c r="K18" s="129">
        <v>0.14180000000000001</v>
      </c>
      <c r="L18" s="129">
        <v>7.7600000000000002E-2</v>
      </c>
      <c r="M18" s="129">
        <v>8.77E-2</v>
      </c>
      <c r="N18" s="129">
        <v>0.2019</v>
      </c>
      <c r="O18" s="129">
        <v>0.20180000000000001</v>
      </c>
      <c r="P18" s="129">
        <v>0.20250000000000001</v>
      </c>
    </row>
    <row r="19" spans="1:16" ht="15" customHeight="1" x14ac:dyDescent="0.25">
      <c r="A19" s="125" t="s">
        <v>15</v>
      </c>
      <c r="B19" s="126">
        <v>382.05</v>
      </c>
      <c r="C19" s="127">
        <v>0.1444</v>
      </c>
      <c r="D19" s="127">
        <v>0.10150000000000001</v>
      </c>
      <c r="E19" s="127">
        <v>9.3299999999999994E-2</v>
      </c>
      <c r="F19" s="127">
        <v>0.1268</v>
      </c>
      <c r="G19" s="127">
        <v>0.1467</v>
      </c>
      <c r="H19" s="127">
        <v>0.14680000000000001</v>
      </c>
      <c r="I19" s="127">
        <v>0.14630000000000001</v>
      </c>
      <c r="J19" s="128">
        <v>8.7900000000000006E-2</v>
      </c>
      <c r="K19" s="129">
        <v>0.1444</v>
      </c>
      <c r="L19" s="129">
        <v>8.2100000000000006E-2</v>
      </c>
      <c r="M19" s="129">
        <v>9.2200000000000004E-2</v>
      </c>
      <c r="N19" s="129">
        <v>0.20449999999999999</v>
      </c>
      <c r="O19" s="129">
        <v>0.20419999999999999</v>
      </c>
      <c r="P19" s="129">
        <v>0.2089</v>
      </c>
    </row>
    <row r="20" spans="1:16" ht="15" customHeight="1" x14ac:dyDescent="0.25">
      <c r="A20" s="125" t="s">
        <v>40</v>
      </c>
      <c r="B20" s="126">
        <v>387.15</v>
      </c>
      <c r="C20" s="127">
        <v>0.14610000000000001</v>
      </c>
      <c r="D20" s="127">
        <v>0.1047</v>
      </c>
      <c r="E20" s="127">
        <v>9.4899999999999998E-2</v>
      </c>
      <c r="F20" s="127">
        <v>0.1366</v>
      </c>
      <c r="G20" s="127">
        <v>0.14860000000000001</v>
      </c>
      <c r="H20" s="127">
        <v>0.14860000000000001</v>
      </c>
      <c r="I20" s="127">
        <v>0.1484</v>
      </c>
      <c r="J20" s="128">
        <v>8.4199999999999997E-2</v>
      </c>
      <c r="K20" s="129">
        <v>0.14610000000000001</v>
      </c>
      <c r="L20" s="129">
        <v>8.5000000000000006E-2</v>
      </c>
      <c r="M20" s="129">
        <v>9.8699999999999996E-2</v>
      </c>
      <c r="N20" s="129">
        <v>0.2026</v>
      </c>
      <c r="O20" s="129">
        <v>0.20230000000000001</v>
      </c>
      <c r="P20" s="129">
        <v>0.20730000000000001</v>
      </c>
    </row>
    <row r="21" spans="1:16" ht="15" customHeight="1" x14ac:dyDescent="0.25">
      <c r="A21" s="125" t="s">
        <v>41</v>
      </c>
      <c r="B21" s="126">
        <v>406.32499999999999</v>
      </c>
      <c r="C21" s="127">
        <v>0.1472</v>
      </c>
      <c r="D21" s="127">
        <v>0.1081</v>
      </c>
      <c r="E21" s="127">
        <v>9.8000000000000004E-2</v>
      </c>
      <c r="F21" s="127">
        <v>0.13059999999999999</v>
      </c>
      <c r="G21" s="127">
        <v>0.14849999999999999</v>
      </c>
      <c r="H21" s="127">
        <v>0.14849999999999999</v>
      </c>
      <c r="I21" s="127">
        <v>0.1484</v>
      </c>
      <c r="J21" s="128">
        <v>8.5800000000000001E-2</v>
      </c>
      <c r="K21" s="129">
        <v>0.1472</v>
      </c>
      <c r="L21" s="129">
        <v>8.7300000000000003E-2</v>
      </c>
      <c r="M21" s="129">
        <v>9.5399999999999999E-2</v>
      </c>
      <c r="N21" s="129">
        <v>0.20830000000000001</v>
      </c>
      <c r="O21" s="129">
        <v>0.20860000000000001</v>
      </c>
      <c r="P21" s="129">
        <v>0.20330000000000001</v>
      </c>
    </row>
    <row r="22" spans="1:16" ht="15" customHeight="1" x14ac:dyDescent="0.25">
      <c r="A22" s="125" t="s">
        <v>42</v>
      </c>
      <c r="B22" s="126">
        <v>438.25</v>
      </c>
      <c r="C22" s="127">
        <v>0.151</v>
      </c>
      <c r="D22" s="127">
        <v>0.113</v>
      </c>
      <c r="E22" s="127">
        <v>0.10390000000000001</v>
      </c>
      <c r="F22" s="127">
        <v>0.13020000000000001</v>
      </c>
      <c r="G22" s="127">
        <v>0.15029999999999999</v>
      </c>
      <c r="H22" s="127">
        <v>0.15029999999999999</v>
      </c>
      <c r="I22" s="127">
        <v>0.1502</v>
      </c>
      <c r="J22" s="128">
        <v>8.7099999999999997E-2</v>
      </c>
      <c r="K22" s="129">
        <v>0.151</v>
      </c>
      <c r="L22" s="129">
        <v>8.8300000000000003E-2</v>
      </c>
      <c r="M22" s="129">
        <v>9.5100000000000004E-2</v>
      </c>
      <c r="N22" s="129">
        <v>0.21929999999999999</v>
      </c>
      <c r="O22" s="129">
        <v>0.2198</v>
      </c>
      <c r="P22" s="129">
        <v>0.2107</v>
      </c>
    </row>
    <row r="23" spans="1:16" ht="15" customHeight="1" x14ac:dyDescent="0.25">
      <c r="A23" s="125" t="s">
        <v>43</v>
      </c>
      <c r="B23" s="126">
        <v>463.375</v>
      </c>
      <c r="C23" s="127">
        <v>0.15659999999999999</v>
      </c>
      <c r="D23" s="127">
        <v>0.1186</v>
      </c>
      <c r="E23" s="127">
        <v>0.10929999999999999</v>
      </c>
      <c r="F23" s="127">
        <v>0.1353</v>
      </c>
      <c r="G23" s="127">
        <v>0.1545</v>
      </c>
      <c r="H23" s="127">
        <v>0.1545</v>
      </c>
      <c r="I23" s="127">
        <v>0.15440000000000001</v>
      </c>
      <c r="J23" s="128">
        <v>9.5000000000000001E-2</v>
      </c>
      <c r="K23" s="129">
        <v>0.15659999999999999</v>
      </c>
      <c r="L23" s="129">
        <v>9.0399999999999994E-2</v>
      </c>
      <c r="M23" s="129">
        <v>9.8400000000000001E-2</v>
      </c>
      <c r="N23" s="129">
        <v>0.23150000000000001</v>
      </c>
      <c r="O23" s="129">
        <v>0.23219999999999999</v>
      </c>
      <c r="P23" s="129">
        <v>0.22120000000000001</v>
      </c>
    </row>
    <row r="24" spans="1:16" ht="15" customHeight="1" x14ac:dyDescent="0.25">
      <c r="A24" s="125" t="s">
        <v>44</v>
      </c>
      <c r="B24" s="126">
        <v>473.47500000000002</v>
      </c>
      <c r="C24" s="127">
        <v>0.1613</v>
      </c>
      <c r="D24" s="127">
        <v>0.12559999999999999</v>
      </c>
      <c r="E24" s="127">
        <v>0.1144</v>
      </c>
      <c r="F24" s="127">
        <v>0.14410000000000001</v>
      </c>
      <c r="G24" s="127">
        <v>0.15909999999999999</v>
      </c>
      <c r="H24" s="127">
        <v>0.15909999999999999</v>
      </c>
      <c r="I24" s="127">
        <v>0.159</v>
      </c>
      <c r="J24" s="128">
        <v>0.1053</v>
      </c>
      <c r="K24" s="129">
        <v>0.1613</v>
      </c>
      <c r="L24" s="129">
        <v>9.6699999999999994E-2</v>
      </c>
      <c r="M24" s="129">
        <v>0.1069</v>
      </c>
      <c r="N24" s="129">
        <v>0.23880000000000001</v>
      </c>
      <c r="O24" s="129">
        <v>0.2397</v>
      </c>
      <c r="P24" s="129">
        <v>0.22800000000000001</v>
      </c>
    </row>
    <row r="25" spans="1:16" ht="15" customHeight="1" x14ac:dyDescent="0.25">
      <c r="A25" s="125" t="s">
        <v>45</v>
      </c>
      <c r="B25" s="126">
        <v>504.6</v>
      </c>
      <c r="C25" s="127">
        <v>0.1638</v>
      </c>
      <c r="D25" s="127">
        <v>0.1308</v>
      </c>
      <c r="E25" s="127">
        <v>0.12230000000000001</v>
      </c>
      <c r="F25" s="127">
        <v>0.14199999999999999</v>
      </c>
      <c r="G25" s="127">
        <v>0.1613</v>
      </c>
      <c r="H25" s="127">
        <v>0.1613</v>
      </c>
      <c r="I25" s="127">
        <v>0.16120000000000001</v>
      </c>
      <c r="J25" s="128">
        <v>0.11260000000000001</v>
      </c>
      <c r="K25" s="129">
        <v>0.1638</v>
      </c>
      <c r="L25" s="129">
        <v>0.10150000000000001</v>
      </c>
      <c r="M25" s="129">
        <v>0.1106</v>
      </c>
      <c r="N25" s="129">
        <v>0.24299999999999999</v>
      </c>
      <c r="O25" s="129">
        <v>0.24399999999999999</v>
      </c>
      <c r="P25" s="129">
        <v>0.23169999999999999</v>
      </c>
    </row>
    <row r="26" spans="1:16" ht="15" customHeight="1" x14ac:dyDescent="0.25">
      <c r="A26" s="125" t="s">
        <v>46</v>
      </c>
      <c r="B26" s="126">
        <v>534.32500000000005</v>
      </c>
      <c r="C26" s="127">
        <v>0.1661</v>
      </c>
      <c r="D26" s="127">
        <v>0.1328</v>
      </c>
      <c r="E26" s="127">
        <v>0.121</v>
      </c>
      <c r="F26" s="127">
        <v>0.14860000000000001</v>
      </c>
      <c r="G26" s="127">
        <v>0.1643</v>
      </c>
      <c r="H26" s="127">
        <v>0.16439999999999999</v>
      </c>
      <c r="I26" s="127">
        <v>0.16420000000000001</v>
      </c>
      <c r="J26" s="128">
        <v>0.1132</v>
      </c>
      <c r="K26" s="129">
        <v>0.1661</v>
      </c>
      <c r="L26" s="129">
        <v>0.1007</v>
      </c>
      <c r="M26" s="129">
        <v>0.1143</v>
      </c>
      <c r="N26" s="129">
        <v>0.2447</v>
      </c>
      <c r="O26" s="129">
        <v>0.24590000000000001</v>
      </c>
      <c r="P26" s="129">
        <v>0.23480000000000001</v>
      </c>
    </row>
    <row r="27" spans="1:16" ht="15" customHeight="1" x14ac:dyDescent="0.25">
      <c r="A27" s="125" t="s">
        <v>47</v>
      </c>
      <c r="B27" s="126">
        <v>546.57500000000005</v>
      </c>
      <c r="C27" s="127">
        <v>0.16830000000000001</v>
      </c>
      <c r="D27" s="127">
        <v>0.1358</v>
      </c>
      <c r="E27" s="127">
        <v>0.12330000000000001</v>
      </c>
      <c r="F27" s="127">
        <v>0.15160000000000001</v>
      </c>
      <c r="G27" s="127">
        <v>0.1666</v>
      </c>
      <c r="H27" s="127">
        <v>0.1666</v>
      </c>
      <c r="I27" s="127">
        <v>0.16650000000000001</v>
      </c>
      <c r="J27" s="128">
        <v>0.1111</v>
      </c>
      <c r="K27" s="129">
        <v>0.16830000000000001</v>
      </c>
      <c r="L27" s="129">
        <v>0.1057</v>
      </c>
      <c r="M27" s="129">
        <v>0.1205</v>
      </c>
      <c r="N27" s="129">
        <v>0.24610000000000001</v>
      </c>
      <c r="O27" s="129">
        <v>0.24729999999999999</v>
      </c>
      <c r="P27" s="129">
        <v>0.2366</v>
      </c>
    </row>
    <row r="28" spans="1:16" ht="15" customHeight="1" x14ac:dyDescent="0.25">
      <c r="A28" s="125" t="s">
        <v>48</v>
      </c>
      <c r="B28" s="126">
        <v>585.67499999999995</v>
      </c>
      <c r="C28" s="127">
        <v>0.17</v>
      </c>
      <c r="D28" s="127">
        <v>0.13589999999999999</v>
      </c>
      <c r="E28" s="127">
        <v>0.1234</v>
      </c>
      <c r="F28" s="127">
        <v>0.15049999999999999</v>
      </c>
      <c r="G28" s="127">
        <v>0.16819999999999999</v>
      </c>
      <c r="H28" s="127">
        <v>0.16819999999999999</v>
      </c>
      <c r="I28" s="127">
        <v>0.1681</v>
      </c>
      <c r="J28" s="128">
        <v>0.1115</v>
      </c>
      <c r="K28" s="129">
        <v>0.17</v>
      </c>
      <c r="L28" s="129">
        <v>0.10780000000000001</v>
      </c>
      <c r="M28" s="129">
        <v>0.12239999999999999</v>
      </c>
      <c r="N28" s="129">
        <v>0.24809999999999999</v>
      </c>
      <c r="O28" s="129">
        <v>0.24940000000000001</v>
      </c>
      <c r="P28" s="129">
        <v>0.2387</v>
      </c>
    </row>
    <row r="29" spans="1:16" ht="15" customHeight="1" x14ac:dyDescent="0.25">
      <c r="A29" s="125" t="s">
        <v>49</v>
      </c>
      <c r="B29" s="126">
        <v>618.20000000000005</v>
      </c>
      <c r="C29" s="127">
        <v>0.17199999999999999</v>
      </c>
      <c r="D29" s="127">
        <v>0.14180000000000001</v>
      </c>
      <c r="E29" s="127">
        <v>0.129</v>
      </c>
      <c r="F29" s="127">
        <v>0.15620000000000001</v>
      </c>
      <c r="G29" s="127">
        <v>0.17019999999999999</v>
      </c>
      <c r="H29" s="127">
        <v>0.17019999999999999</v>
      </c>
      <c r="I29" s="127">
        <v>0.1701</v>
      </c>
      <c r="J29" s="128">
        <v>0.11550000000000001</v>
      </c>
      <c r="K29" s="129">
        <v>0.17199999999999999</v>
      </c>
      <c r="L29" s="129">
        <v>0.1113</v>
      </c>
      <c r="M29" s="129">
        <v>0.13020000000000001</v>
      </c>
      <c r="N29" s="129">
        <v>0.25209999999999999</v>
      </c>
      <c r="O29" s="129">
        <v>0.25359999999999999</v>
      </c>
      <c r="P29" s="129">
        <v>0.24099999999999999</v>
      </c>
    </row>
    <row r="30" spans="1:16" ht="15" customHeight="1" x14ac:dyDescent="0.25">
      <c r="A30" s="125" t="s">
        <v>50</v>
      </c>
      <c r="B30" s="126">
        <v>661.7</v>
      </c>
      <c r="C30" s="127">
        <v>0.17419999999999999</v>
      </c>
      <c r="D30" s="127">
        <v>0.14410000000000001</v>
      </c>
      <c r="E30" s="127">
        <v>0.13070000000000001</v>
      </c>
      <c r="F30" s="127">
        <v>0.158</v>
      </c>
      <c r="G30" s="127">
        <v>0.1726</v>
      </c>
      <c r="H30" s="127">
        <v>0.1726</v>
      </c>
      <c r="I30" s="127">
        <v>0.17249999999999999</v>
      </c>
      <c r="J30" s="128">
        <v>0.11749999999999999</v>
      </c>
      <c r="K30" s="129">
        <v>0.17419999999999999</v>
      </c>
      <c r="L30" s="129">
        <v>0.1149</v>
      </c>
      <c r="M30" s="129">
        <v>0.1366</v>
      </c>
      <c r="N30" s="129">
        <v>0.2525</v>
      </c>
      <c r="O30" s="129">
        <v>0.25380000000000003</v>
      </c>
      <c r="P30" s="129">
        <v>0.24460000000000001</v>
      </c>
    </row>
    <row r="31" spans="1:16" ht="15" customHeight="1" x14ac:dyDescent="0.25">
      <c r="A31" s="125" t="s">
        <v>51</v>
      </c>
      <c r="B31" s="126">
        <v>709.32500000000005</v>
      </c>
      <c r="C31" s="127">
        <v>0.1772</v>
      </c>
      <c r="D31" s="127">
        <v>0.14610000000000001</v>
      </c>
      <c r="E31" s="127">
        <v>0.1303</v>
      </c>
      <c r="F31" s="127">
        <v>0.16059999999999999</v>
      </c>
      <c r="G31" s="127">
        <v>0.1749</v>
      </c>
      <c r="H31" s="127">
        <v>0.17499999999999999</v>
      </c>
      <c r="I31" s="127">
        <v>0.17480000000000001</v>
      </c>
      <c r="J31" s="128">
        <v>0.1207</v>
      </c>
      <c r="K31" s="129">
        <v>0.1772</v>
      </c>
      <c r="L31" s="129">
        <v>0.12139999999999999</v>
      </c>
      <c r="M31" s="129">
        <v>0.14230000000000001</v>
      </c>
      <c r="N31" s="129">
        <v>0.25309999999999999</v>
      </c>
      <c r="O31" s="129">
        <v>0.2545</v>
      </c>
      <c r="P31" s="129">
        <v>0.24679999999999999</v>
      </c>
    </row>
    <row r="32" spans="1:16" ht="15" customHeight="1" x14ac:dyDescent="0.25">
      <c r="A32" s="125" t="s">
        <v>52</v>
      </c>
      <c r="B32" s="126">
        <v>780.47500000000002</v>
      </c>
      <c r="C32" s="127">
        <v>0.18099999999999999</v>
      </c>
      <c r="D32" s="127">
        <v>0.15010000000000001</v>
      </c>
      <c r="E32" s="127">
        <v>0.13650000000000001</v>
      </c>
      <c r="F32" s="127">
        <v>0.16239999999999999</v>
      </c>
      <c r="G32" s="127">
        <v>0.17810000000000001</v>
      </c>
      <c r="H32" s="127">
        <v>0.17810000000000001</v>
      </c>
      <c r="I32" s="127">
        <v>0.17799999999999999</v>
      </c>
      <c r="J32" s="128">
        <v>0.1174</v>
      </c>
      <c r="K32" s="129">
        <v>0.18099999999999999</v>
      </c>
      <c r="L32" s="129">
        <v>0.1255</v>
      </c>
      <c r="M32" s="129">
        <v>0.1464</v>
      </c>
      <c r="N32" s="129">
        <v>0.25519999999999998</v>
      </c>
      <c r="O32" s="129">
        <v>0.25659999999999999</v>
      </c>
      <c r="P32" s="129">
        <v>0.2482</v>
      </c>
    </row>
    <row r="33" spans="1:16" ht="15" customHeight="1" x14ac:dyDescent="0.25">
      <c r="A33" s="125" t="s">
        <v>53</v>
      </c>
      <c r="B33" s="126">
        <v>836.52499999999998</v>
      </c>
      <c r="C33" s="127">
        <v>0.1865</v>
      </c>
      <c r="D33" s="127">
        <v>0.15340000000000001</v>
      </c>
      <c r="E33" s="127">
        <v>0.1409</v>
      </c>
      <c r="F33" s="127">
        <v>0.1656</v>
      </c>
      <c r="G33" s="127">
        <v>0.18290000000000001</v>
      </c>
      <c r="H33" s="127">
        <v>0.18290000000000001</v>
      </c>
      <c r="I33" s="127">
        <v>0.18279999999999999</v>
      </c>
      <c r="J33" s="128">
        <v>0.11890000000000001</v>
      </c>
      <c r="K33" s="129">
        <v>0.1865</v>
      </c>
      <c r="L33" s="129">
        <v>0.12870000000000001</v>
      </c>
      <c r="M33" s="129">
        <v>0.1484</v>
      </c>
      <c r="N33" s="129">
        <v>0.25900000000000001</v>
      </c>
      <c r="O33" s="129">
        <v>0.26</v>
      </c>
      <c r="P33" s="129">
        <v>0.252</v>
      </c>
    </row>
    <row r="34" spans="1:16" ht="15" customHeight="1" x14ac:dyDescent="0.25">
      <c r="A34" s="125" t="s">
        <v>54</v>
      </c>
      <c r="B34" s="126">
        <v>897.57500000000005</v>
      </c>
      <c r="C34" s="127">
        <v>0.193</v>
      </c>
      <c r="D34" s="127">
        <v>0.159</v>
      </c>
      <c r="E34" s="127">
        <v>0.14760000000000001</v>
      </c>
      <c r="F34" s="127">
        <v>0.17030000000000001</v>
      </c>
      <c r="G34" s="127">
        <v>0.18859999999999999</v>
      </c>
      <c r="H34" s="127">
        <v>0.18859999999999999</v>
      </c>
      <c r="I34" s="127">
        <v>0.1885</v>
      </c>
      <c r="J34" s="128">
        <v>0.1231</v>
      </c>
      <c r="K34" s="129">
        <v>0.193</v>
      </c>
      <c r="L34" s="129">
        <v>0.13339999999999999</v>
      </c>
      <c r="M34" s="129">
        <v>0.15160000000000001</v>
      </c>
      <c r="N34" s="129">
        <v>0.26469999999999999</v>
      </c>
      <c r="O34" s="129">
        <v>0.26550000000000001</v>
      </c>
      <c r="P34" s="129">
        <v>0.25769999999999998</v>
      </c>
    </row>
    <row r="35" spans="1:16" ht="15" customHeight="1" x14ac:dyDescent="0.25">
      <c r="A35" s="125" t="s">
        <v>55</v>
      </c>
      <c r="B35" s="126">
        <v>980.27499999999998</v>
      </c>
      <c r="C35" s="127">
        <v>0.20180000000000001</v>
      </c>
      <c r="D35" s="127">
        <v>0.1691</v>
      </c>
      <c r="E35" s="127">
        <v>0.156</v>
      </c>
      <c r="F35" s="127">
        <v>0.18160000000000001</v>
      </c>
      <c r="G35" s="127">
        <v>0.1966</v>
      </c>
      <c r="H35" s="127">
        <v>0.1966</v>
      </c>
      <c r="I35" s="127">
        <v>0.19650000000000001</v>
      </c>
      <c r="J35" s="128">
        <v>0.1305</v>
      </c>
      <c r="K35" s="129">
        <v>0.20180000000000001</v>
      </c>
      <c r="L35" s="129">
        <v>0.14269999999999999</v>
      </c>
      <c r="M35" s="129">
        <v>0.16320000000000001</v>
      </c>
      <c r="N35" s="129">
        <v>0.27479999999999999</v>
      </c>
      <c r="O35" s="129">
        <v>0.27550000000000002</v>
      </c>
      <c r="P35" s="129">
        <v>0.26769999999999999</v>
      </c>
    </row>
    <row r="36" spans="1:16" ht="15" customHeight="1" x14ac:dyDescent="0.25">
      <c r="A36" s="125" t="s">
        <v>56</v>
      </c>
      <c r="B36" s="126">
        <v>1046.675</v>
      </c>
      <c r="C36" s="127">
        <v>0.21260000000000001</v>
      </c>
      <c r="D36" s="127">
        <v>0.17849999999999999</v>
      </c>
      <c r="E36" s="127">
        <v>0.16400000000000001</v>
      </c>
      <c r="F36" s="127">
        <v>0.19070000000000001</v>
      </c>
      <c r="G36" s="127">
        <v>0.2059</v>
      </c>
      <c r="H36" s="127">
        <v>0.2059</v>
      </c>
      <c r="I36" s="127">
        <v>0.20580000000000001</v>
      </c>
      <c r="J36" s="128">
        <v>0.13930000000000001</v>
      </c>
      <c r="K36" s="129">
        <v>0.21260000000000001</v>
      </c>
      <c r="L36" s="129">
        <v>0.1545</v>
      </c>
      <c r="M36" s="129">
        <v>0.17330000000000001</v>
      </c>
      <c r="N36" s="129">
        <v>0.28899999999999998</v>
      </c>
      <c r="O36" s="129">
        <v>0.28970000000000001</v>
      </c>
      <c r="P36" s="129">
        <v>0.28260000000000002</v>
      </c>
    </row>
    <row r="37" spans="1:16" ht="15" customHeight="1" x14ac:dyDescent="0.25">
      <c r="A37" s="125" t="s">
        <v>57</v>
      </c>
      <c r="B37" s="126">
        <v>1116.55</v>
      </c>
      <c r="C37" s="127">
        <v>0.22339999999999999</v>
      </c>
      <c r="D37" s="127">
        <v>0.19089999999999999</v>
      </c>
      <c r="E37" s="127">
        <v>0.17419999999999999</v>
      </c>
      <c r="F37" s="127">
        <v>0.20250000000000001</v>
      </c>
      <c r="G37" s="127">
        <v>0.21510000000000001</v>
      </c>
      <c r="H37" s="127">
        <v>0.21510000000000001</v>
      </c>
      <c r="I37" s="127">
        <v>0.215</v>
      </c>
      <c r="J37" s="128">
        <v>0.14910000000000001</v>
      </c>
      <c r="K37" s="129">
        <v>0.22339999999999999</v>
      </c>
      <c r="L37" s="129">
        <v>0.1701</v>
      </c>
      <c r="M37" s="129">
        <v>0.18970000000000001</v>
      </c>
      <c r="N37" s="129">
        <v>0.30690000000000001</v>
      </c>
      <c r="O37" s="129">
        <v>0.30790000000000001</v>
      </c>
      <c r="P37" s="129">
        <v>0.30020000000000002</v>
      </c>
    </row>
    <row r="38" spans="1:16" ht="15" customHeight="1" x14ac:dyDescent="0.25">
      <c r="A38" s="125" t="s">
        <v>58</v>
      </c>
      <c r="B38" s="126">
        <v>1216.25</v>
      </c>
      <c r="C38" s="127">
        <v>0.23400000000000001</v>
      </c>
      <c r="D38" s="127">
        <v>0.20330000000000001</v>
      </c>
      <c r="E38" s="127">
        <v>0.1908</v>
      </c>
      <c r="F38" s="127">
        <v>0.21049999999999999</v>
      </c>
      <c r="G38" s="127">
        <v>0.2233</v>
      </c>
      <c r="H38" s="127">
        <v>0.2233</v>
      </c>
      <c r="I38" s="127">
        <v>0.22320000000000001</v>
      </c>
      <c r="J38" s="128">
        <v>0.15609999999999999</v>
      </c>
      <c r="K38" s="129">
        <v>0.23400000000000001</v>
      </c>
      <c r="L38" s="129">
        <v>0.1832</v>
      </c>
      <c r="M38" s="129">
        <v>0.2021</v>
      </c>
      <c r="N38" s="129">
        <v>0.33019999999999999</v>
      </c>
      <c r="O38" s="129">
        <v>0.33329999999999999</v>
      </c>
      <c r="P38" s="129">
        <v>0.31469999999999998</v>
      </c>
    </row>
    <row r="39" spans="1:16" ht="15" customHeight="1" x14ac:dyDescent="0.25">
      <c r="A39" s="125" t="s">
        <v>59</v>
      </c>
      <c r="B39" s="126">
        <v>1352.7249999999999</v>
      </c>
      <c r="C39" s="127">
        <v>0.2442</v>
      </c>
      <c r="D39" s="127">
        <v>0.21260000000000001</v>
      </c>
      <c r="E39" s="127">
        <v>0.20419999999999999</v>
      </c>
      <c r="F39" s="127">
        <v>0.21659999999999999</v>
      </c>
      <c r="G39" s="127">
        <v>0.23169999999999999</v>
      </c>
      <c r="H39" s="127">
        <v>0.23169999999999999</v>
      </c>
      <c r="I39" s="127">
        <v>0.2316</v>
      </c>
      <c r="J39" s="128">
        <v>0.15939999999999999</v>
      </c>
      <c r="K39" s="129">
        <v>0.2442</v>
      </c>
      <c r="L39" s="129">
        <v>0.1938</v>
      </c>
      <c r="M39" s="129">
        <v>0.21379999999999999</v>
      </c>
      <c r="N39" s="129">
        <v>0.35149999999999998</v>
      </c>
      <c r="O39" s="129">
        <v>0.3569</v>
      </c>
      <c r="P39" s="129">
        <v>0.32800000000000001</v>
      </c>
    </row>
    <row r="40" spans="1:16" ht="15" customHeight="1" x14ac:dyDescent="0.25">
      <c r="A40" s="125" t="s">
        <v>60</v>
      </c>
      <c r="B40" s="126">
        <v>1482.85</v>
      </c>
      <c r="C40" s="127">
        <v>0.2616</v>
      </c>
      <c r="D40" s="127">
        <v>0.23039999999999999</v>
      </c>
      <c r="E40" s="127">
        <v>0.21809999999999999</v>
      </c>
      <c r="F40" s="127">
        <v>0.23599999999999999</v>
      </c>
      <c r="G40" s="127">
        <v>0.25040000000000001</v>
      </c>
      <c r="H40" s="127">
        <v>0.25040000000000001</v>
      </c>
      <c r="I40" s="127">
        <v>0.25030000000000002</v>
      </c>
      <c r="J40" s="128">
        <v>0.1744</v>
      </c>
      <c r="K40" s="129">
        <v>0.2616</v>
      </c>
      <c r="L40" s="129">
        <v>0.20569999999999999</v>
      </c>
      <c r="M40" s="129">
        <v>0.2261</v>
      </c>
      <c r="N40" s="129">
        <v>0.3725</v>
      </c>
      <c r="O40" s="129">
        <v>0.37709999999999999</v>
      </c>
      <c r="P40" s="129">
        <v>0.3533</v>
      </c>
    </row>
    <row r="41" spans="1:16" ht="15" customHeight="1" x14ac:dyDescent="0.25">
      <c r="A41" s="125" t="s">
        <v>61</v>
      </c>
      <c r="B41" s="126">
        <v>1606.925</v>
      </c>
      <c r="C41" s="127">
        <v>0.28860000000000002</v>
      </c>
      <c r="D41" s="127">
        <v>0.25280000000000002</v>
      </c>
      <c r="E41" s="127">
        <v>0.23760000000000001</v>
      </c>
      <c r="F41" s="127">
        <v>0.2586</v>
      </c>
      <c r="G41" s="127">
        <v>0.2762</v>
      </c>
      <c r="H41" s="127">
        <v>0.2762</v>
      </c>
      <c r="I41" s="127">
        <v>0.27610000000000001</v>
      </c>
      <c r="J41" s="128">
        <v>0.19339999999999999</v>
      </c>
      <c r="K41" s="129">
        <v>0.28860000000000002</v>
      </c>
      <c r="L41" s="129">
        <v>0.22109999999999999</v>
      </c>
      <c r="M41" s="129">
        <v>0.24099999999999999</v>
      </c>
      <c r="N41" s="129">
        <v>0.40489999999999998</v>
      </c>
      <c r="O41" s="129">
        <v>0.4083</v>
      </c>
      <c r="P41" s="129">
        <v>0.39240000000000003</v>
      </c>
    </row>
    <row r="42" spans="1:16" ht="15" customHeight="1" x14ac:dyDescent="0.25">
      <c r="A42" s="125" t="s">
        <v>62</v>
      </c>
      <c r="B42" s="126">
        <v>1786.1</v>
      </c>
      <c r="C42" s="127">
        <v>0.30869999999999997</v>
      </c>
      <c r="D42" s="127">
        <v>0.27089999999999997</v>
      </c>
      <c r="E42" s="127">
        <v>0.2525</v>
      </c>
      <c r="F42" s="127">
        <v>0.27729999999999999</v>
      </c>
      <c r="G42" s="127">
        <v>0.29420000000000002</v>
      </c>
      <c r="H42" s="127">
        <v>0.29420000000000002</v>
      </c>
      <c r="I42" s="127">
        <v>0.29409999999999997</v>
      </c>
      <c r="J42" s="128">
        <v>0.20860000000000001</v>
      </c>
      <c r="K42" s="129">
        <v>0.30869999999999997</v>
      </c>
      <c r="L42" s="129">
        <v>0.23949999999999999</v>
      </c>
      <c r="M42" s="129">
        <v>0.26240000000000002</v>
      </c>
      <c r="N42" s="129">
        <v>0.43020000000000003</v>
      </c>
      <c r="O42" s="129">
        <v>0.43419999999999997</v>
      </c>
      <c r="P42" s="129">
        <v>0.41620000000000001</v>
      </c>
    </row>
    <row r="43" spans="1:16" ht="15" customHeight="1" x14ac:dyDescent="0.25">
      <c r="A43" s="125" t="s">
        <v>63</v>
      </c>
      <c r="B43" s="126">
        <v>471.65</v>
      </c>
      <c r="C43" s="127">
        <v>0.318</v>
      </c>
      <c r="D43" s="127">
        <v>0.27760000000000001</v>
      </c>
      <c r="E43" s="127">
        <v>0.25740000000000002</v>
      </c>
      <c r="F43" s="127">
        <v>0.28439999999999999</v>
      </c>
      <c r="G43" s="127">
        <v>0.3034</v>
      </c>
      <c r="H43" s="127">
        <v>0.3034</v>
      </c>
      <c r="I43" s="127">
        <v>0.30330000000000001</v>
      </c>
      <c r="J43" s="128">
        <v>0.21629999999999999</v>
      </c>
      <c r="K43" s="129">
        <v>0.318</v>
      </c>
      <c r="L43" s="129">
        <v>0.2467</v>
      </c>
      <c r="M43" s="129">
        <v>0.2681</v>
      </c>
      <c r="N43" s="129">
        <v>0.44419999999999998</v>
      </c>
      <c r="O43" s="129">
        <v>0.44969999999999999</v>
      </c>
      <c r="P43" s="129">
        <v>0.4274</v>
      </c>
    </row>
    <row r="44" spans="1:16" ht="15" customHeight="1" x14ac:dyDescent="0.25">
      <c r="A44" s="125" t="s">
        <v>64</v>
      </c>
      <c r="B44" s="126">
        <v>2024.325</v>
      </c>
      <c r="C44" s="127">
        <v>0.33100000000000002</v>
      </c>
      <c r="D44" s="127">
        <v>0.29060000000000002</v>
      </c>
      <c r="E44" s="127">
        <v>0.27250000000000002</v>
      </c>
      <c r="F44" s="127">
        <v>0.29680000000000001</v>
      </c>
      <c r="G44" s="127">
        <v>0.31630000000000003</v>
      </c>
      <c r="H44" s="127">
        <v>0.31640000000000001</v>
      </c>
      <c r="I44" s="127">
        <v>0.31619999999999998</v>
      </c>
      <c r="J44" s="128">
        <v>0.22370000000000001</v>
      </c>
      <c r="K44" s="129">
        <v>0.33100000000000002</v>
      </c>
      <c r="L44" s="129">
        <v>0.25819999999999999</v>
      </c>
      <c r="M44" s="129">
        <v>0.28179999999999999</v>
      </c>
      <c r="N44" s="129">
        <v>0.4632</v>
      </c>
      <c r="O44" s="129">
        <v>0.46960000000000002</v>
      </c>
      <c r="P44" s="129">
        <v>0.44090000000000001</v>
      </c>
    </row>
    <row r="45" spans="1:16" ht="15" customHeight="1" x14ac:dyDescent="0.25">
      <c r="A45" s="125" t="s">
        <v>65</v>
      </c>
      <c r="B45" s="126">
        <v>2273.4499999999998</v>
      </c>
      <c r="C45" s="127">
        <v>0.3533</v>
      </c>
      <c r="D45" s="127">
        <v>0.30880000000000002</v>
      </c>
      <c r="E45" s="127">
        <v>0.29110000000000003</v>
      </c>
      <c r="F45" s="127">
        <v>0.31440000000000001</v>
      </c>
      <c r="G45" s="127">
        <v>0.33750000000000002</v>
      </c>
      <c r="H45" s="127">
        <v>0.33760000000000001</v>
      </c>
      <c r="I45" s="127">
        <v>0.33739999999999998</v>
      </c>
      <c r="J45" s="128">
        <v>0.2379</v>
      </c>
      <c r="K45" s="129">
        <v>0.3533</v>
      </c>
      <c r="L45" s="129">
        <v>0.27460000000000001</v>
      </c>
      <c r="M45" s="129">
        <v>0.29759999999999998</v>
      </c>
      <c r="N45" s="129">
        <v>0.49180000000000001</v>
      </c>
      <c r="O45" s="129">
        <v>0.50070000000000003</v>
      </c>
      <c r="P45" s="129">
        <v>0.46339999999999998</v>
      </c>
    </row>
    <row r="46" spans="1:16" ht="15" customHeight="1" x14ac:dyDescent="0.25">
      <c r="A46" s="125" t="s">
        <v>66</v>
      </c>
      <c r="B46" s="126">
        <v>2565.5749999999998</v>
      </c>
      <c r="C46" s="127">
        <v>0.38179999999999997</v>
      </c>
      <c r="D46" s="127">
        <v>0.33560000000000001</v>
      </c>
      <c r="E46" s="127">
        <v>0.31490000000000001</v>
      </c>
      <c r="F46" s="127">
        <v>0.34239999999999998</v>
      </c>
      <c r="G46" s="127">
        <v>0.36549999999999999</v>
      </c>
      <c r="H46" s="127">
        <v>0.36559999999999998</v>
      </c>
      <c r="I46" s="127">
        <v>0.3654</v>
      </c>
      <c r="J46" s="128">
        <v>0.25969999999999999</v>
      </c>
      <c r="K46" s="129">
        <v>0.38179999999999997</v>
      </c>
      <c r="L46" s="129">
        <v>0.29220000000000002</v>
      </c>
      <c r="M46" s="129">
        <v>0.32090000000000002</v>
      </c>
      <c r="N46" s="129">
        <v>0.52569999999999995</v>
      </c>
      <c r="O46" s="129">
        <v>0.53500000000000003</v>
      </c>
      <c r="P46" s="129">
        <v>0.49440000000000001</v>
      </c>
    </row>
    <row r="47" spans="1:16" ht="15" customHeight="1" x14ac:dyDescent="0.25">
      <c r="A47" s="125" t="s">
        <v>67</v>
      </c>
      <c r="B47" s="126">
        <v>2791.9</v>
      </c>
      <c r="C47" s="127">
        <v>0.41510000000000002</v>
      </c>
      <c r="D47" s="127">
        <v>0.37109999999999999</v>
      </c>
      <c r="E47" s="127">
        <v>0.34849999999999998</v>
      </c>
      <c r="F47" s="127">
        <v>0.37830000000000003</v>
      </c>
      <c r="G47" s="127">
        <v>0.4042</v>
      </c>
      <c r="H47" s="127">
        <v>0.40429999999999999</v>
      </c>
      <c r="I47" s="127">
        <v>0.40410000000000001</v>
      </c>
      <c r="J47" s="128">
        <v>0.28889999999999999</v>
      </c>
      <c r="K47" s="129">
        <v>0.41510000000000002</v>
      </c>
      <c r="L47" s="129">
        <v>0.31719999999999998</v>
      </c>
      <c r="M47" s="129">
        <v>0.34429999999999999</v>
      </c>
      <c r="N47" s="129">
        <v>0.56520000000000004</v>
      </c>
      <c r="O47" s="129">
        <v>0.57210000000000005</v>
      </c>
      <c r="P47" s="129">
        <v>0.53920000000000001</v>
      </c>
    </row>
    <row r="48" spans="1:16" ht="15" customHeight="1" x14ac:dyDescent="0.25">
      <c r="A48" s="125" t="s">
        <v>68</v>
      </c>
      <c r="B48" s="126">
        <v>3133.2249999999999</v>
      </c>
      <c r="C48" s="127">
        <v>0.45590000000000003</v>
      </c>
      <c r="D48" s="127">
        <v>0.41220000000000001</v>
      </c>
      <c r="E48" s="127">
        <v>0.38650000000000001</v>
      </c>
      <c r="F48" s="127">
        <v>0.42059999999999997</v>
      </c>
      <c r="G48" s="127">
        <v>0.44359999999999999</v>
      </c>
      <c r="H48" s="127">
        <v>0.44359999999999999</v>
      </c>
      <c r="I48" s="127">
        <v>0.44340000000000002</v>
      </c>
      <c r="J48" s="128">
        <v>0.32300000000000001</v>
      </c>
      <c r="K48" s="129">
        <v>0.45590000000000003</v>
      </c>
      <c r="L48" s="129">
        <v>0.34599999999999997</v>
      </c>
      <c r="M48" s="129">
        <v>0.37530000000000002</v>
      </c>
      <c r="N48" s="129">
        <v>0.61550000000000005</v>
      </c>
      <c r="O48" s="129">
        <v>0.62229999999999996</v>
      </c>
      <c r="P48" s="129">
        <v>0.58709999999999996</v>
      </c>
    </row>
    <row r="49" spans="1:16" ht="15" customHeight="1" x14ac:dyDescent="0.25">
      <c r="A49" s="125" t="s">
        <v>69</v>
      </c>
      <c r="B49" s="126">
        <v>3313.35</v>
      </c>
      <c r="C49" s="127">
        <v>0.48759999999999998</v>
      </c>
      <c r="D49" s="127">
        <v>0.44390000000000002</v>
      </c>
      <c r="E49" s="127">
        <v>0.42099999999999999</v>
      </c>
      <c r="F49" s="127">
        <v>0.45200000000000001</v>
      </c>
      <c r="G49" s="127">
        <v>0.47110000000000002</v>
      </c>
      <c r="H49" s="127">
        <v>0.47110000000000002</v>
      </c>
      <c r="I49" s="127">
        <v>0.47089999999999999</v>
      </c>
      <c r="J49" s="128">
        <v>0.35199999999999998</v>
      </c>
      <c r="K49" s="129">
        <v>0.48759999999999998</v>
      </c>
      <c r="L49" s="129">
        <v>0.36370000000000002</v>
      </c>
      <c r="M49" s="129">
        <v>0.39419999999999999</v>
      </c>
      <c r="N49" s="129">
        <v>0.66369999999999996</v>
      </c>
      <c r="O49" s="129">
        <v>0.67030000000000001</v>
      </c>
      <c r="P49" s="129">
        <v>0.62919999999999998</v>
      </c>
    </row>
    <row r="50" spans="1:16" ht="15" customHeight="1" x14ac:dyDescent="0.25">
      <c r="A50" s="125" t="s">
        <v>70</v>
      </c>
      <c r="B50" s="126">
        <v>3536</v>
      </c>
      <c r="C50" s="127">
        <v>0.50890000000000002</v>
      </c>
      <c r="D50" s="127">
        <v>0.4657</v>
      </c>
      <c r="E50" s="127">
        <v>0.44169999999999998</v>
      </c>
      <c r="F50" s="127">
        <v>0.47470000000000001</v>
      </c>
      <c r="G50" s="127">
        <v>0.49259999999999998</v>
      </c>
      <c r="H50" s="127">
        <v>0.49259999999999998</v>
      </c>
      <c r="I50" s="127">
        <v>0.4924</v>
      </c>
      <c r="J50" s="128">
        <v>0.37019999999999997</v>
      </c>
      <c r="K50" s="129">
        <v>0.50890000000000002</v>
      </c>
      <c r="L50" s="129">
        <v>0.37569999999999998</v>
      </c>
      <c r="M50" s="129">
        <v>0.40539999999999998</v>
      </c>
      <c r="N50" s="129">
        <v>0.70279999999999998</v>
      </c>
      <c r="O50" s="129">
        <v>0.71060000000000001</v>
      </c>
      <c r="P50" s="129">
        <v>0.65100000000000002</v>
      </c>
    </row>
    <row r="51" spans="1:16" ht="15" customHeight="1" x14ac:dyDescent="0.25">
      <c r="A51" s="125" t="s">
        <v>71</v>
      </c>
      <c r="B51" s="126">
        <v>3949.1750000000002</v>
      </c>
      <c r="C51" s="127">
        <v>0.52710000000000001</v>
      </c>
      <c r="D51" s="127">
        <v>0.48799999999999999</v>
      </c>
      <c r="E51" s="127">
        <v>0.46460000000000001</v>
      </c>
      <c r="F51" s="127">
        <v>0.49709999999999999</v>
      </c>
      <c r="G51" s="127">
        <v>0.51149999999999995</v>
      </c>
      <c r="H51" s="127">
        <v>0.51149999999999995</v>
      </c>
      <c r="I51" s="127">
        <v>0.51129999999999998</v>
      </c>
      <c r="J51" s="128">
        <v>0.38950000000000001</v>
      </c>
      <c r="K51" s="129">
        <v>0.52710000000000001</v>
      </c>
      <c r="L51" s="129">
        <v>0.38579999999999998</v>
      </c>
      <c r="M51" s="129">
        <v>0.42820000000000003</v>
      </c>
      <c r="N51" s="129">
        <v>0.73140000000000005</v>
      </c>
      <c r="O51" s="129">
        <v>0.74150000000000005</v>
      </c>
      <c r="P51" s="129">
        <v>0.66890000000000005</v>
      </c>
    </row>
    <row r="52" spans="1:16" ht="15" customHeight="1" x14ac:dyDescent="0.25">
      <c r="A52" s="125" t="s">
        <v>72</v>
      </c>
      <c r="B52" s="126">
        <v>4265.125</v>
      </c>
      <c r="C52" s="127">
        <v>0.54469999999999996</v>
      </c>
      <c r="D52" s="127">
        <v>0.50590000000000002</v>
      </c>
      <c r="E52" s="127">
        <v>0.48270000000000002</v>
      </c>
      <c r="F52" s="127">
        <v>0.51500000000000001</v>
      </c>
      <c r="G52" s="127">
        <v>0.52939999999999998</v>
      </c>
      <c r="H52" s="127">
        <v>0.52939999999999998</v>
      </c>
      <c r="I52" s="127">
        <v>0.52910000000000001</v>
      </c>
      <c r="J52" s="128">
        <v>0.40600000000000003</v>
      </c>
      <c r="K52" s="129">
        <v>0.54469999999999996</v>
      </c>
      <c r="L52" s="129">
        <v>0.40229999999999999</v>
      </c>
      <c r="M52" s="129">
        <v>0.44650000000000001</v>
      </c>
      <c r="N52" s="129">
        <v>0.73819999999999997</v>
      </c>
      <c r="O52" s="129">
        <v>0.74739999999999995</v>
      </c>
      <c r="P52" s="129">
        <v>0.68379999999999996</v>
      </c>
    </row>
    <row r="53" spans="1:16" ht="15" customHeight="1" x14ac:dyDescent="0.25">
      <c r="A53" s="125" t="s">
        <v>73</v>
      </c>
      <c r="B53" s="126">
        <v>4526.25</v>
      </c>
      <c r="C53" s="127">
        <v>0.55689999999999995</v>
      </c>
      <c r="D53" s="127">
        <v>0.51649999999999996</v>
      </c>
      <c r="E53" s="127">
        <v>0.49349999999999999</v>
      </c>
      <c r="F53" s="127">
        <v>0.52580000000000005</v>
      </c>
      <c r="G53" s="127">
        <v>0.54320000000000002</v>
      </c>
      <c r="H53" s="127">
        <v>0.54320000000000002</v>
      </c>
      <c r="I53" s="127">
        <v>0.54290000000000005</v>
      </c>
      <c r="J53" s="128">
        <v>0.42059999999999997</v>
      </c>
      <c r="K53" s="129">
        <v>0.55689999999999995</v>
      </c>
      <c r="L53" s="129">
        <v>0.40720000000000001</v>
      </c>
      <c r="M53" s="129">
        <v>0.44640000000000002</v>
      </c>
      <c r="N53" s="129">
        <v>0.73299999999999998</v>
      </c>
      <c r="O53" s="129">
        <v>0.7389</v>
      </c>
      <c r="P53" s="129">
        <v>0.69210000000000005</v>
      </c>
    </row>
    <row r="54" spans="1:16" ht="15" customHeight="1" x14ac:dyDescent="0.25">
      <c r="A54" s="125" t="s">
        <v>74</v>
      </c>
      <c r="B54" s="126">
        <v>4767.6499999999996</v>
      </c>
      <c r="C54" s="127">
        <v>0.56940000000000002</v>
      </c>
      <c r="D54" s="127">
        <v>0.53139999999999998</v>
      </c>
      <c r="E54" s="127">
        <v>0.50080000000000002</v>
      </c>
      <c r="F54" s="127">
        <v>0.5444</v>
      </c>
      <c r="G54" s="127">
        <v>0.55710000000000004</v>
      </c>
      <c r="H54" s="127">
        <v>0.55720000000000003</v>
      </c>
      <c r="I54" s="127">
        <v>0.55689999999999995</v>
      </c>
      <c r="J54" s="128">
        <v>0.44209999999999999</v>
      </c>
      <c r="K54" s="129">
        <v>0.56940000000000002</v>
      </c>
      <c r="L54" s="129">
        <v>0.4088</v>
      </c>
      <c r="M54" s="129">
        <v>0.45600000000000002</v>
      </c>
      <c r="N54" s="129">
        <v>0.7258</v>
      </c>
      <c r="O54" s="129">
        <v>0.72950000000000004</v>
      </c>
      <c r="P54" s="129">
        <v>0.7016</v>
      </c>
    </row>
    <row r="55" spans="1:16" ht="15" customHeight="1" x14ac:dyDescent="0.25">
      <c r="A55" s="125" t="s">
        <v>13</v>
      </c>
      <c r="B55" s="126">
        <v>5138.55</v>
      </c>
      <c r="C55" s="127">
        <v>0.58779999999999999</v>
      </c>
      <c r="D55" s="127">
        <v>0.54969999999999997</v>
      </c>
      <c r="E55" s="127">
        <v>0.51339999999999997</v>
      </c>
      <c r="F55" s="127">
        <v>0.56459999999999999</v>
      </c>
      <c r="G55" s="127">
        <v>0.57830000000000004</v>
      </c>
      <c r="H55" s="127">
        <v>0.57840000000000003</v>
      </c>
      <c r="I55" s="127">
        <v>0.57789999999999997</v>
      </c>
      <c r="J55" s="128">
        <v>0.45900000000000002</v>
      </c>
      <c r="K55" s="129">
        <v>0.58779999999999999</v>
      </c>
      <c r="L55" s="129">
        <v>0.42170000000000002</v>
      </c>
      <c r="M55" s="129">
        <v>0.47370000000000001</v>
      </c>
      <c r="N55" s="129">
        <v>0.72719999999999996</v>
      </c>
      <c r="O55" s="129">
        <v>0.72819999999999996</v>
      </c>
      <c r="P55" s="129">
        <v>0.72160000000000002</v>
      </c>
    </row>
    <row r="56" spans="1:16" ht="15" customHeight="1" x14ac:dyDescent="0.25">
      <c r="A56" s="125" t="s">
        <v>75</v>
      </c>
      <c r="B56" s="126">
        <v>5554.6750000000002</v>
      </c>
      <c r="C56" s="127">
        <v>0.61160000000000003</v>
      </c>
      <c r="D56" s="127">
        <v>0.57140000000000002</v>
      </c>
      <c r="E56" s="127">
        <v>0.53320000000000001</v>
      </c>
      <c r="F56" s="127">
        <v>0.58660000000000001</v>
      </c>
      <c r="G56" s="127">
        <v>0.60399999999999998</v>
      </c>
      <c r="H56" s="127">
        <v>0.60409999999999997</v>
      </c>
      <c r="I56" s="127">
        <v>0.60309999999999997</v>
      </c>
      <c r="J56" s="128">
        <v>0.47820000000000001</v>
      </c>
      <c r="K56" s="129">
        <v>0.61160000000000003</v>
      </c>
      <c r="L56" s="129">
        <v>0.43240000000000001</v>
      </c>
      <c r="M56" s="129">
        <v>0.48180000000000001</v>
      </c>
      <c r="N56" s="129">
        <v>0.74370000000000003</v>
      </c>
      <c r="O56" s="129">
        <v>0.74339999999999995</v>
      </c>
      <c r="P56" s="129">
        <v>0.74550000000000005</v>
      </c>
    </row>
    <row r="57" spans="1:16" ht="15" customHeight="1" x14ac:dyDescent="0.25">
      <c r="A57" s="125" t="s">
        <v>76</v>
      </c>
      <c r="B57" s="126">
        <v>5898.75</v>
      </c>
      <c r="C57" s="127">
        <v>0.63400000000000001</v>
      </c>
      <c r="D57" s="127">
        <v>0.58799999999999997</v>
      </c>
      <c r="E57" s="127">
        <v>0.55149999999999999</v>
      </c>
      <c r="F57" s="127">
        <v>0.60040000000000004</v>
      </c>
      <c r="G57" s="127">
        <v>0.62860000000000005</v>
      </c>
      <c r="H57" s="127">
        <v>0.62880000000000003</v>
      </c>
      <c r="I57" s="127">
        <v>0.62729999999999997</v>
      </c>
      <c r="J57" s="128">
        <v>0.50139999999999996</v>
      </c>
      <c r="K57" s="129">
        <v>0.63400000000000001</v>
      </c>
      <c r="L57" s="129">
        <v>0.44419999999999998</v>
      </c>
      <c r="M57" s="129">
        <v>0.4834</v>
      </c>
      <c r="N57" s="129">
        <v>0.75700000000000001</v>
      </c>
      <c r="O57" s="129">
        <v>0.75570000000000004</v>
      </c>
      <c r="P57" s="129">
        <v>0.76459999999999995</v>
      </c>
    </row>
    <row r="58" spans="1:16" ht="15" customHeight="1" x14ac:dyDescent="0.25">
      <c r="A58" s="125" t="s">
        <v>77</v>
      </c>
      <c r="B58" s="126">
        <v>6093.1750000000002</v>
      </c>
      <c r="C58" s="127">
        <v>0.65659999999999996</v>
      </c>
      <c r="D58" s="127">
        <v>0.61429999999999996</v>
      </c>
      <c r="E58" s="127">
        <v>0.57879999999999998</v>
      </c>
      <c r="F58" s="127">
        <v>0.62429999999999997</v>
      </c>
      <c r="G58" s="127">
        <v>0.65359999999999996</v>
      </c>
      <c r="H58" s="127">
        <v>0.65380000000000005</v>
      </c>
      <c r="I58" s="127">
        <v>0.65200000000000002</v>
      </c>
      <c r="J58" s="128">
        <v>0.52239999999999998</v>
      </c>
      <c r="K58" s="129">
        <v>0.65659999999999996</v>
      </c>
      <c r="L58" s="129">
        <v>0.47089999999999999</v>
      </c>
      <c r="M58" s="129">
        <v>0.50839999999999996</v>
      </c>
      <c r="N58" s="129">
        <v>0.77490000000000003</v>
      </c>
      <c r="O58" s="129">
        <v>0.7732</v>
      </c>
      <c r="P58" s="129">
        <v>0.78420000000000001</v>
      </c>
    </row>
    <row r="59" spans="1:16" ht="15" customHeight="1" x14ac:dyDescent="0.25">
      <c r="A59" s="125" t="s">
        <v>78</v>
      </c>
      <c r="B59" s="126">
        <v>6416.25</v>
      </c>
      <c r="C59" s="127">
        <v>0.67300000000000004</v>
      </c>
      <c r="D59" s="127">
        <v>0.63929999999999998</v>
      </c>
      <c r="E59" s="127">
        <v>0.58799999999999997</v>
      </c>
      <c r="F59" s="127">
        <v>0.65500000000000003</v>
      </c>
      <c r="G59" s="127">
        <v>0.67069999999999996</v>
      </c>
      <c r="H59" s="127">
        <v>0.67100000000000004</v>
      </c>
      <c r="I59" s="127">
        <v>0.66890000000000005</v>
      </c>
      <c r="J59" s="128">
        <v>0.53779999999999994</v>
      </c>
      <c r="K59" s="129">
        <v>0.67300000000000004</v>
      </c>
      <c r="L59" s="129">
        <v>0.48759999999999998</v>
      </c>
      <c r="M59" s="129">
        <v>0.55320000000000003</v>
      </c>
      <c r="N59" s="129">
        <v>0.78680000000000005</v>
      </c>
      <c r="O59" s="129">
        <v>0.78590000000000004</v>
      </c>
      <c r="P59" s="129">
        <v>0.79069999999999996</v>
      </c>
    </row>
    <row r="60" spans="1:16" ht="15" customHeight="1" x14ac:dyDescent="0.25">
      <c r="A60" s="125" t="s">
        <v>79</v>
      </c>
      <c r="B60" s="126">
        <v>6775.3249999999998</v>
      </c>
      <c r="C60" s="127">
        <v>0.68879999999999997</v>
      </c>
      <c r="D60" s="127">
        <v>0.65820000000000001</v>
      </c>
      <c r="E60" s="127">
        <v>0.59389999999999998</v>
      </c>
      <c r="F60" s="127">
        <v>0.67730000000000001</v>
      </c>
      <c r="G60" s="127">
        <v>0.68789999999999996</v>
      </c>
      <c r="H60" s="127">
        <v>0.68840000000000001</v>
      </c>
      <c r="I60" s="127">
        <v>0.68559999999999999</v>
      </c>
      <c r="J60" s="128">
        <v>0.55459999999999998</v>
      </c>
      <c r="K60" s="129">
        <v>0.68879999999999997</v>
      </c>
      <c r="L60" s="129">
        <v>0.51300000000000001</v>
      </c>
      <c r="M60" s="129">
        <v>0.59599999999999997</v>
      </c>
      <c r="N60" s="129">
        <v>0.80569999999999997</v>
      </c>
      <c r="O60" s="129">
        <v>0.80630000000000002</v>
      </c>
      <c r="P60" s="129">
        <v>0.80349999999999999</v>
      </c>
    </row>
    <row r="61" spans="1:16" ht="15" customHeight="1" x14ac:dyDescent="0.25">
      <c r="A61" s="125" t="s">
        <v>80</v>
      </c>
      <c r="B61" s="126">
        <v>7176.85</v>
      </c>
      <c r="C61" s="127">
        <v>0.70379999999999998</v>
      </c>
      <c r="D61" s="127">
        <v>0.66979999999999995</v>
      </c>
      <c r="E61" s="127">
        <v>0.59950000000000003</v>
      </c>
      <c r="F61" s="127">
        <v>0.68910000000000005</v>
      </c>
      <c r="G61" s="127">
        <v>0.70230000000000004</v>
      </c>
      <c r="H61" s="127">
        <v>0.70289999999999997</v>
      </c>
      <c r="I61" s="127">
        <v>0.69920000000000004</v>
      </c>
      <c r="J61" s="128">
        <v>0.56889999999999996</v>
      </c>
      <c r="K61" s="129">
        <v>0.70379999999999998</v>
      </c>
      <c r="L61" s="129">
        <v>0.53610000000000002</v>
      </c>
      <c r="M61" s="129">
        <v>0.60240000000000005</v>
      </c>
      <c r="N61" s="129">
        <v>0.82499999999999996</v>
      </c>
      <c r="O61" s="129">
        <v>0.82699999999999996</v>
      </c>
      <c r="P61" s="129">
        <v>0.81740000000000002</v>
      </c>
    </row>
    <row r="62" spans="1:16" ht="15" customHeight="1" x14ac:dyDescent="0.25">
      <c r="A62" s="125" t="s">
        <v>81</v>
      </c>
      <c r="B62" s="126">
        <v>7560.4250000000002</v>
      </c>
      <c r="C62" s="127">
        <v>0.71879999999999999</v>
      </c>
      <c r="D62" s="127">
        <v>0.68969999999999998</v>
      </c>
      <c r="E62" s="127">
        <v>0.61109999999999998</v>
      </c>
      <c r="F62" s="127">
        <v>0.7097</v>
      </c>
      <c r="G62" s="127">
        <v>0.71740000000000004</v>
      </c>
      <c r="H62" s="127">
        <v>0.71809999999999996</v>
      </c>
      <c r="I62" s="127">
        <v>0.71430000000000005</v>
      </c>
      <c r="J62" s="128">
        <v>0.58840000000000003</v>
      </c>
      <c r="K62" s="129">
        <v>0.71879999999999999</v>
      </c>
      <c r="L62" s="129">
        <v>0.55310000000000004</v>
      </c>
      <c r="M62" s="129">
        <v>0.64290000000000003</v>
      </c>
      <c r="N62" s="129">
        <v>0.84599999999999997</v>
      </c>
      <c r="O62" s="129">
        <v>0.84789999999999999</v>
      </c>
      <c r="P62" s="129">
        <v>0.84040000000000004</v>
      </c>
    </row>
    <row r="63" spans="1:16" ht="15" customHeight="1" x14ac:dyDescent="0.25">
      <c r="A63" s="125" t="s">
        <v>82</v>
      </c>
      <c r="B63" s="126">
        <v>7951.3249999999998</v>
      </c>
      <c r="C63" s="127">
        <v>0.73229999999999995</v>
      </c>
      <c r="D63" s="127">
        <v>0.70420000000000005</v>
      </c>
      <c r="E63" s="127">
        <v>0.62429999999999997</v>
      </c>
      <c r="F63" s="127">
        <v>0.72319999999999995</v>
      </c>
      <c r="G63" s="127">
        <v>0.73199999999999998</v>
      </c>
      <c r="H63" s="127">
        <v>0.73260000000000003</v>
      </c>
      <c r="I63" s="127">
        <v>0.7288</v>
      </c>
      <c r="J63" s="128">
        <v>0.60560000000000003</v>
      </c>
      <c r="K63" s="129">
        <v>0.73229999999999995</v>
      </c>
      <c r="L63" s="129">
        <v>0.57940000000000003</v>
      </c>
      <c r="M63" s="129">
        <v>0.66220000000000001</v>
      </c>
      <c r="N63" s="129">
        <v>0.85670000000000002</v>
      </c>
      <c r="O63" s="129">
        <v>0.86029999999999995</v>
      </c>
      <c r="P63" s="129">
        <v>0.84719999999999995</v>
      </c>
    </row>
    <row r="64" spans="1:16" ht="15" customHeight="1" x14ac:dyDescent="0.25">
      <c r="A64" s="125" t="s">
        <v>83</v>
      </c>
      <c r="B64" s="126">
        <v>8451.0249999999996</v>
      </c>
      <c r="C64" s="127">
        <v>0.74529999999999996</v>
      </c>
      <c r="D64" s="127">
        <v>0.71899999999999997</v>
      </c>
      <c r="E64" s="127">
        <v>0.63400000000000001</v>
      </c>
      <c r="F64" s="127">
        <v>0.73919999999999997</v>
      </c>
      <c r="G64" s="127">
        <v>0.74680000000000002</v>
      </c>
      <c r="H64" s="127">
        <v>0.74739999999999995</v>
      </c>
      <c r="I64" s="127">
        <v>0.74350000000000005</v>
      </c>
      <c r="J64" s="128">
        <v>0.61729999999999996</v>
      </c>
      <c r="K64" s="129">
        <v>0.74529999999999996</v>
      </c>
      <c r="L64" s="129">
        <v>0.59370000000000001</v>
      </c>
      <c r="M64" s="129">
        <v>0.67710000000000004</v>
      </c>
      <c r="N64" s="129">
        <v>0.85499999999999998</v>
      </c>
      <c r="O64" s="129">
        <v>0.85719999999999996</v>
      </c>
      <c r="P64" s="129">
        <v>0.84919999999999995</v>
      </c>
    </row>
    <row r="65" spans="1:16" ht="15" customHeight="1" x14ac:dyDescent="0.25">
      <c r="A65" s="125" t="s">
        <v>84</v>
      </c>
      <c r="B65" s="126">
        <v>8930.7999999999993</v>
      </c>
      <c r="C65" s="127">
        <v>0.75460000000000005</v>
      </c>
      <c r="D65" s="127">
        <v>0.72499999999999998</v>
      </c>
      <c r="E65" s="127">
        <v>0.64600000000000002</v>
      </c>
      <c r="F65" s="127">
        <v>0.74260000000000004</v>
      </c>
      <c r="G65" s="127">
        <v>0.75380000000000003</v>
      </c>
      <c r="H65" s="127">
        <v>0.75429999999999997</v>
      </c>
      <c r="I65" s="127">
        <v>0.75149999999999995</v>
      </c>
      <c r="J65" s="128">
        <v>0.62509999999999999</v>
      </c>
      <c r="K65" s="129">
        <v>0.75460000000000005</v>
      </c>
      <c r="L65" s="129">
        <v>0.60599999999999998</v>
      </c>
      <c r="M65" s="129">
        <v>0.66290000000000004</v>
      </c>
      <c r="N65" s="129">
        <v>0.85570000000000002</v>
      </c>
      <c r="O65" s="129">
        <v>0.85719999999999996</v>
      </c>
      <c r="P65" s="129">
        <v>0.85050000000000003</v>
      </c>
    </row>
    <row r="66" spans="1:16" ht="15" customHeight="1" x14ac:dyDescent="0.25">
      <c r="A66" s="125" t="s">
        <v>85</v>
      </c>
      <c r="B66" s="126">
        <v>9479.35</v>
      </c>
      <c r="C66" s="127">
        <v>0.76429999999999998</v>
      </c>
      <c r="D66" s="127">
        <v>0.7339</v>
      </c>
      <c r="E66" s="127">
        <v>0.65890000000000004</v>
      </c>
      <c r="F66" s="127">
        <v>0.75039999999999996</v>
      </c>
      <c r="G66" s="127">
        <v>0.76280000000000003</v>
      </c>
      <c r="H66" s="127">
        <v>0.76319999999999999</v>
      </c>
      <c r="I66" s="127">
        <v>0.76080000000000003</v>
      </c>
      <c r="J66" s="128">
        <v>0.64029999999999998</v>
      </c>
      <c r="K66" s="129">
        <v>0.76429999999999998</v>
      </c>
      <c r="L66" s="129">
        <v>0.62450000000000006</v>
      </c>
      <c r="M66" s="129">
        <v>0.68179999999999996</v>
      </c>
      <c r="N66" s="129">
        <v>0.86429999999999996</v>
      </c>
      <c r="O66" s="129">
        <v>0.86750000000000005</v>
      </c>
      <c r="P66" s="129">
        <v>0.85619999999999996</v>
      </c>
    </row>
    <row r="67" spans="1:16" ht="15" customHeight="1" x14ac:dyDescent="0.25">
      <c r="A67" s="125" t="s">
        <v>86</v>
      </c>
      <c r="B67" s="126">
        <v>10117.450000000001</v>
      </c>
      <c r="C67" s="127">
        <v>0.78</v>
      </c>
      <c r="D67" s="127">
        <v>0.75249999999999995</v>
      </c>
      <c r="E67" s="127">
        <v>0.68210000000000004</v>
      </c>
      <c r="F67" s="127">
        <v>0.7681</v>
      </c>
      <c r="G67" s="127">
        <v>0.78069999999999995</v>
      </c>
      <c r="H67" s="127">
        <v>0.78120000000000001</v>
      </c>
      <c r="I67" s="127">
        <v>0.77839999999999998</v>
      </c>
      <c r="J67" s="128">
        <v>0.66459999999999997</v>
      </c>
      <c r="K67" s="129">
        <v>0.78</v>
      </c>
      <c r="L67" s="129">
        <v>0.65680000000000005</v>
      </c>
      <c r="M67" s="129">
        <v>0.7077</v>
      </c>
      <c r="N67" s="129">
        <v>0.87649999999999995</v>
      </c>
      <c r="O67" s="129">
        <v>0.87819999999999998</v>
      </c>
      <c r="P67" s="129">
        <v>0.87280000000000002</v>
      </c>
    </row>
    <row r="68" spans="1:16" ht="15" customHeight="1" x14ac:dyDescent="0.25">
      <c r="A68" s="125" t="s">
        <v>87</v>
      </c>
      <c r="B68" s="126">
        <v>10526.5</v>
      </c>
      <c r="C68" s="127">
        <v>0.7984</v>
      </c>
      <c r="D68" s="127">
        <v>0.7722</v>
      </c>
      <c r="E68" s="127">
        <v>0.70540000000000003</v>
      </c>
      <c r="F68" s="127">
        <v>0.78669999999999995</v>
      </c>
      <c r="G68" s="127">
        <v>0.79810000000000003</v>
      </c>
      <c r="H68" s="127">
        <v>0.79849999999999999</v>
      </c>
      <c r="I68" s="127">
        <v>0.79600000000000004</v>
      </c>
      <c r="J68" s="128">
        <v>0.68589999999999995</v>
      </c>
      <c r="K68" s="129">
        <v>0.7984</v>
      </c>
      <c r="L68" s="129">
        <v>0.6714</v>
      </c>
      <c r="M68" s="129">
        <v>0.73019999999999996</v>
      </c>
      <c r="N68" s="129">
        <v>0.88070000000000004</v>
      </c>
      <c r="O68" s="129">
        <v>0.88</v>
      </c>
      <c r="P68" s="129">
        <v>0.8821</v>
      </c>
    </row>
    <row r="69" spans="1:16" ht="15" customHeight="1" x14ac:dyDescent="0.25">
      <c r="A69" s="125" t="s">
        <v>88</v>
      </c>
      <c r="B69" s="126">
        <v>10833.65</v>
      </c>
      <c r="C69" s="127">
        <v>0.81120000000000003</v>
      </c>
      <c r="D69" s="127">
        <v>0.78410000000000002</v>
      </c>
      <c r="E69" s="127">
        <v>0.72840000000000005</v>
      </c>
      <c r="F69" s="127">
        <v>0.79690000000000005</v>
      </c>
      <c r="G69" s="127">
        <v>0.80730000000000002</v>
      </c>
      <c r="H69" s="127">
        <v>0.80779999999999996</v>
      </c>
      <c r="I69" s="127">
        <v>0.8054</v>
      </c>
      <c r="J69" s="128">
        <v>0.6996</v>
      </c>
      <c r="K69" s="129">
        <v>0.81120000000000003</v>
      </c>
      <c r="L69" s="129">
        <v>0.70920000000000005</v>
      </c>
      <c r="M69" s="129">
        <v>0.75619999999999998</v>
      </c>
      <c r="N69" s="129">
        <v>0.87619999999999998</v>
      </c>
      <c r="O69" s="129">
        <v>0.87390000000000001</v>
      </c>
      <c r="P69" s="129">
        <v>0.88139999999999996</v>
      </c>
    </row>
    <row r="70" spans="1:16" ht="15" customHeight="1" x14ac:dyDescent="0.25">
      <c r="A70" s="125" t="s">
        <v>89</v>
      </c>
      <c r="B70" s="126">
        <v>11283.8</v>
      </c>
      <c r="C70" s="127">
        <v>0.82599999999999996</v>
      </c>
      <c r="D70" s="127">
        <v>0.80640000000000001</v>
      </c>
      <c r="E70" s="127">
        <v>0.77549999999999997</v>
      </c>
      <c r="F70" s="127">
        <v>0.81389999999999996</v>
      </c>
      <c r="G70" s="127">
        <v>0.82320000000000004</v>
      </c>
      <c r="H70" s="127">
        <v>0.82369999999999999</v>
      </c>
      <c r="I70" s="127">
        <v>0.82130000000000003</v>
      </c>
      <c r="J70" s="128">
        <v>0.71950000000000003</v>
      </c>
      <c r="K70" s="129">
        <v>0.82599999999999996</v>
      </c>
      <c r="L70" s="129">
        <v>0.74760000000000004</v>
      </c>
      <c r="M70" s="129">
        <v>0.78849999999999998</v>
      </c>
      <c r="N70" s="129">
        <v>0.8831</v>
      </c>
      <c r="O70" s="129">
        <v>0.88219999999999998</v>
      </c>
      <c r="P70" s="129">
        <v>0.88539999999999996</v>
      </c>
    </row>
    <row r="71" spans="1:16" ht="15" customHeight="1" x14ac:dyDescent="0.25">
      <c r="A71" s="125" t="s">
        <v>12</v>
      </c>
      <c r="B71" s="126">
        <v>12025.45</v>
      </c>
      <c r="C71" s="127">
        <v>0.8458</v>
      </c>
      <c r="D71" s="127">
        <v>0.82740000000000002</v>
      </c>
      <c r="E71" s="127">
        <v>0.80469999999999997</v>
      </c>
      <c r="F71" s="127">
        <v>0.83320000000000005</v>
      </c>
      <c r="G71" s="127">
        <v>0.84150000000000003</v>
      </c>
      <c r="H71" s="127">
        <v>0.84189999999999998</v>
      </c>
      <c r="I71" s="127">
        <v>0.83989999999999998</v>
      </c>
      <c r="J71" s="128">
        <v>0.74629999999999996</v>
      </c>
      <c r="K71" s="129">
        <v>0.8458</v>
      </c>
      <c r="L71" s="129">
        <v>0.78369999999999995</v>
      </c>
      <c r="M71" s="129">
        <v>0.81459999999999999</v>
      </c>
      <c r="N71" s="129">
        <v>0.89500000000000002</v>
      </c>
      <c r="O71" s="129">
        <v>0.89429999999999998</v>
      </c>
      <c r="P71" s="129">
        <v>0.89710000000000001</v>
      </c>
    </row>
    <row r="72" spans="1:16" ht="15" customHeight="1" x14ac:dyDescent="0.25">
      <c r="A72" s="125" t="s">
        <v>90</v>
      </c>
      <c r="B72" s="126">
        <v>12834.15</v>
      </c>
      <c r="C72" s="127">
        <v>0.87160000000000004</v>
      </c>
      <c r="D72" s="127">
        <v>0.85580000000000001</v>
      </c>
      <c r="E72" s="127">
        <v>0.84309999999999996</v>
      </c>
      <c r="F72" s="127">
        <v>0.85909999999999997</v>
      </c>
      <c r="G72" s="127">
        <v>0.86519999999999997</v>
      </c>
      <c r="H72" s="127">
        <v>0.86539999999999995</v>
      </c>
      <c r="I72" s="127">
        <v>0.86399999999999999</v>
      </c>
      <c r="J72" s="128">
        <v>0.79</v>
      </c>
      <c r="K72" s="129">
        <v>0.87160000000000004</v>
      </c>
      <c r="L72" s="129">
        <v>0.82030000000000003</v>
      </c>
      <c r="M72" s="129">
        <v>0.84370000000000001</v>
      </c>
      <c r="N72" s="129">
        <v>0.91169999999999995</v>
      </c>
      <c r="O72" s="129">
        <v>0.91080000000000005</v>
      </c>
      <c r="P72" s="129">
        <v>0.91469999999999996</v>
      </c>
    </row>
    <row r="73" spans="1:16" ht="15" customHeight="1" x14ac:dyDescent="0.25">
      <c r="A73" s="125" t="s">
        <v>91</v>
      </c>
      <c r="B73" s="126">
        <v>13638.375</v>
      </c>
      <c r="C73" s="127">
        <v>0.89949999999999997</v>
      </c>
      <c r="D73" s="127">
        <v>0.88539999999999996</v>
      </c>
      <c r="E73" s="127">
        <v>0.87919999999999998</v>
      </c>
      <c r="F73" s="127">
        <v>0.88700000000000001</v>
      </c>
      <c r="G73" s="127">
        <v>0.89149999999999996</v>
      </c>
      <c r="H73" s="127">
        <v>0.89159999999999995</v>
      </c>
      <c r="I73" s="127">
        <v>0.89059999999999995</v>
      </c>
      <c r="J73" s="128">
        <v>0.8306</v>
      </c>
      <c r="K73" s="129">
        <v>0.89949999999999997</v>
      </c>
      <c r="L73" s="129">
        <v>0.85040000000000004</v>
      </c>
      <c r="M73" s="129">
        <v>0.87109999999999999</v>
      </c>
      <c r="N73" s="129">
        <v>0.92659999999999998</v>
      </c>
      <c r="O73" s="129">
        <v>0.9264</v>
      </c>
      <c r="P73" s="129">
        <v>0.9274</v>
      </c>
    </row>
    <row r="74" spans="1:16" ht="15" customHeight="1" x14ac:dyDescent="0.25">
      <c r="A74" s="125" t="s">
        <v>92</v>
      </c>
      <c r="B74" s="126">
        <v>14290.8</v>
      </c>
      <c r="C74" s="127">
        <v>0.92400000000000004</v>
      </c>
      <c r="D74" s="127">
        <v>0.90990000000000004</v>
      </c>
      <c r="E74" s="127">
        <v>0.90810000000000002</v>
      </c>
      <c r="F74" s="127">
        <v>0.9103</v>
      </c>
      <c r="G74" s="127">
        <v>0.91090000000000004</v>
      </c>
      <c r="H74" s="127">
        <v>0.91090000000000004</v>
      </c>
      <c r="I74" s="127">
        <v>0.91049999999999998</v>
      </c>
      <c r="J74" s="128">
        <v>0.87549999999999994</v>
      </c>
      <c r="K74" s="129">
        <v>0.92400000000000004</v>
      </c>
      <c r="L74" s="129">
        <v>0.88119999999999998</v>
      </c>
      <c r="M74" s="129">
        <v>0.90329999999999999</v>
      </c>
      <c r="N74" s="129">
        <v>0.93959999999999999</v>
      </c>
      <c r="O74" s="129">
        <v>0.94010000000000005</v>
      </c>
      <c r="P74" s="129">
        <v>0.93810000000000004</v>
      </c>
    </row>
    <row r="75" spans="1:16" ht="15" customHeight="1" x14ac:dyDescent="0.25">
      <c r="A75" s="125" t="s">
        <v>93</v>
      </c>
      <c r="B75" s="126">
        <v>14743.325000000001</v>
      </c>
      <c r="C75" s="127">
        <v>0.94310000000000005</v>
      </c>
      <c r="D75" s="127">
        <v>0.94140000000000001</v>
      </c>
      <c r="E75" s="127">
        <v>0.94310000000000005</v>
      </c>
      <c r="F75" s="127">
        <v>0.94089999999999996</v>
      </c>
      <c r="G75" s="127">
        <v>0.94279999999999997</v>
      </c>
      <c r="H75" s="127">
        <v>0.94279999999999997</v>
      </c>
      <c r="I75" s="127">
        <v>0.94259999999999999</v>
      </c>
      <c r="J75" s="128">
        <v>0.91879999999999995</v>
      </c>
      <c r="K75" s="129">
        <v>0.94310000000000005</v>
      </c>
      <c r="L75" s="129">
        <v>0.90969999999999995</v>
      </c>
      <c r="M75" s="129">
        <v>0.92549999999999999</v>
      </c>
      <c r="N75" s="129">
        <v>0.95689999999999997</v>
      </c>
      <c r="O75" s="129">
        <v>0.95709999999999995</v>
      </c>
      <c r="P75" s="129">
        <v>0.95599999999999996</v>
      </c>
    </row>
    <row r="76" spans="1:16" ht="15" customHeight="1" x14ac:dyDescent="0.25">
      <c r="A76" s="125" t="s">
        <v>94</v>
      </c>
      <c r="B76" s="126">
        <v>14431.8</v>
      </c>
      <c r="C76" s="127">
        <v>0.95399999999999996</v>
      </c>
      <c r="D76" s="127">
        <v>0.94130000000000003</v>
      </c>
      <c r="E76" s="127">
        <v>0.94120000000000004</v>
      </c>
      <c r="F76" s="127">
        <v>0.94140000000000001</v>
      </c>
      <c r="G76" s="127">
        <v>0.94199999999999995</v>
      </c>
      <c r="H76" s="127">
        <v>0.94199999999999995</v>
      </c>
      <c r="I76" s="127">
        <v>0.94210000000000005</v>
      </c>
      <c r="J76" s="128">
        <v>0.93230000000000002</v>
      </c>
      <c r="K76" s="129">
        <v>0.95399999999999996</v>
      </c>
      <c r="L76" s="129">
        <v>0.9284</v>
      </c>
      <c r="M76" s="129">
        <v>0.93430000000000002</v>
      </c>
      <c r="N76" s="129">
        <v>0.96430000000000005</v>
      </c>
      <c r="O76" s="129">
        <v>0.96550000000000002</v>
      </c>
      <c r="P76" s="129">
        <v>0.96079999999999999</v>
      </c>
    </row>
    <row r="77" spans="1:16" ht="15" customHeight="1" x14ac:dyDescent="0.25">
      <c r="A77" s="125" t="s">
        <v>18</v>
      </c>
      <c r="B77" s="126">
        <v>14838.85</v>
      </c>
      <c r="C77" s="127">
        <v>0.96220000000000006</v>
      </c>
      <c r="D77" s="127">
        <v>0.95809999999999995</v>
      </c>
      <c r="E77" s="127">
        <v>0.95830000000000004</v>
      </c>
      <c r="F77" s="127">
        <v>0.95809999999999995</v>
      </c>
      <c r="G77" s="127">
        <v>0.95830000000000004</v>
      </c>
      <c r="H77" s="127">
        <v>0.95830000000000004</v>
      </c>
      <c r="I77" s="127">
        <v>0.95809999999999995</v>
      </c>
      <c r="J77" s="128">
        <v>0.94730000000000003</v>
      </c>
      <c r="K77" s="129">
        <v>0.96220000000000006</v>
      </c>
      <c r="L77" s="129">
        <v>0.95509999999999995</v>
      </c>
      <c r="M77" s="129">
        <v>0.96330000000000005</v>
      </c>
      <c r="N77" s="129">
        <v>0.9698</v>
      </c>
      <c r="O77" s="129">
        <v>0.96970000000000001</v>
      </c>
      <c r="P77" s="129">
        <v>0.97030000000000005</v>
      </c>
    </row>
    <row r="78" spans="1:16" ht="15" customHeight="1" x14ac:dyDescent="0.25">
      <c r="A78" s="125" t="s">
        <v>95</v>
      </c>
      <c r="B78" s="126">
        <v>15403.674999999999</v>
      </c>
      <c r="C78" s="127">
        <v>0.98140000000000005</v>
      </c>
      <c r="D78" s="127">
        <v>0.98050000000000004</v>
      </c>
      <c r="E78" s="127">
        <v>0.98640000000000005</v>
      </c>
      <c r="F78" s="127">
        <v>0.97909999999999997</v>
      </c>
      <c r="G78" s="127">
        <v>0.97909999999999997</v>
      </c>
      <c r="H78" s="127">
        <v>0.97909999999999997</v>
      </c>
      <c r="I78" s="127">
        <v>0.97889999999999999</v>
      </c>
      <c r="J78" s="128">
        <v>0.97399999999999998</v>
      </c>
      <c r="K78" s="129">
        <v>0.98140000000000005</v>
      </c>
      <c r="L78" s="129">
        <v>0.98880000000000001</v>
      </c>
      <c r="M78" s="129">
        <v>0.9869</v>
      </c>
      <c r="N78" s="129">
        <v>0.98950000000000005</v>
      </c>
      <c r="O78" s="129">
        <v>0.98870000000000002</v>
      </c>
      <c r="P78" s="129">
        <v>0.99170000000000003</v>
      </c>
    </row>
    <row r="79" spans="1:16" ht="15" customHeight="1" x14ac:dyDescent="0.25">
      <c r="A79" s="125" t="s">
        <v>14</v>
      </c>
      <c r="B79" s="126">
        <v>16056.45</v>
      </c>
      <c r="C79" s="127">
        <v>1</v>
      </c>
      <c r="D79" s="127">
        <v>1</v>
      </c>
      <c r="E79" s="127">
        <v>1</v>
      </c>
      <c r="F79" s="127">
        <v>1</v>
      </c>
      <c r="G79" s="127">
        <v>1</v>
      </c>
      <c r="H79" s="127">
        <v>1</v>
      </c>
      <c r="I79" s="127">
        <v>1</v>
      </c>
      <c r="J79" s="128">
        <v>1</v>
      </c>
      <c r="K79" s="129">
        <v>1</v>
      </c>
      <c r="L79" s="129">
        <v>1</v>
      </c>
      <c r="M79" s="129">
        <v>1</v>
      </c>
      <c r="N79" s="129">
        <v>1</v>
      </c>
      <c r="O79" s="129">
        <v>1</v>
      </c>
      <c r="P79" s="129">
        <v>1</v>
      </c>
    </row>
    <row r="80" spans="1:16" ht="15" customHeight="1" x14ac:dyDescent="0.25">
      <c r="A80" s="125" t="s">
        <v>96</v>
      </c>
      <c r="B80" s="126">
        <v>16603.775000000001</v>
      </c>
      <c r="C80" s="127">
        <v>1.0184</v>
      </c>
      <c r="D80" s="127">
        <v>1.0142</v>
      </c>
      <c r="E80" s="127">
        <v>1.0069999999999999</v>
      </c>
      <c r="F80" s="127">
        <v>1.0159</v>
      </c>
      <c r="G80" s="127">
        <v>1.0147999999999999</v>
      </c>
      <c r="H80" s="127">
        <v>1.0147999999999999</v>
      </c>
      <c r="I80" s="127">
        <v>1.0147999999999999</v>
      </c>
      <c r="J80" s="128">
        <v>1.0264</v>
      </c>
      <c r="K80" s="129">
        <v>1.0184</v>
      </c>
      <c r="L80" s="129">
        <v>1.0082</v>
      </c>
      <c r="M80" s="129">
        <v>1.0125999999999999</v>
      </c>
      <c r="N80" s="129">
        <v>1.004</v>
      </c>
      <c r="O80" s="129">
        <v>1.0031000000000001</v>
      </c>
      <c r="P80" s="129">
        <v>1.0065</v>
      </c>
    </row>
    <row r="81" spans="1:16" ht="15" customHeight="1" x14ac:dyDescent="0.25">
      <c r="A81" s="125" t="s">
        <v>16</v>
      </c>
      <c r="B81" s="126">
        <v>17332.900000000001</v>
      </c>
      <c r="C81" s="127">
        <v>1.0381</v>
      </c>
      <c r="D81" s="127">
        <v>1.0302</v>
      </c>
      <c r="E81" s="127">
        <v>1.0228999999999999</v>
      </c>
      <c r="F81" s="127">
        <v>1.0317000000000001</v>
      </c>
      <c r="G81" s="127">
        <v>1.0303</v>
      </c>
      <c r="H81" s="127">
        <v>1.0303</v>
      </c>
      <c r="I81" s="127">
        <v>1.0304</v>
      </c>
      <c r="J81" s="128">
        <v>1.0508999999999999</v>
      </c>
      <c r="K81" s="129">
        <v>1.0381</v>
      </c>
      <c r="L81" s="129">
        <v>1.0431999999999999</v>
      </c>
      <c r="M81" s="129">
        <v>1.0327</v>
      </c>
      <c r="N81" s="129">
        <v>1.0169999999999999</v>
      </c>
      <c r="O81" s="129">
        <v>1.0152000000000001</v>
      </c>
      <c r="P81" s="129">
        <v>1.0225</v>
      </c>
    </row>
    <row r="82" spans="1:16" ht="15" customHeight="1" x14ac:dyDescent="0.25">
      <c r="A82" s="125" t="s">
        <v>97</v>
      </c>
      <c r="B82" s="126">
        <v>18090.325000000001</v>
      </c>
      <c r="C82" s="127">
        <v>1.0507</v>
      </c>
      <c r="D82" s="127">
        <v>1.0358000000000001</v>
      </c>
      <c r="E82" s="127">
        <v>1.0270999999999999</v>
      </c>
      <c r="F82" s="127">
        <v>1.0375000000000001</v>
      </c>
      <c r="G82" s="127">
        <v>1.0350999999999999</v>
      </c>
      <c r="H82" s="127">
        <v>1.0350999999999999</v>
      </c>
      <c r="I82" s="127">
        <v>1.0353000000000001</v>
      </c>
      <c r="J82" s="128">
        <v>1.0609999999999999</v>
      </c>
      <c r="K82" s="129">
        <v>1.0507</v>
      </c>
      <c r="L82" s="129">
        <v>1.0595000000000001</v>
      </c>
      <c r="M82" s="129">
        <v>1.0504</v>
      </c>
      <c r="N82" s="129">
        <v>1.0198</v>
      </c>
      <c r="O82" s="129">
        <v>1.0168999999999999</v>
      </c>
      <c r="P82" s="129">
        <v>1.0278</v>
      </c>
    </row>
    <row r="83" spans="1:16" ht="15" customHeight="1" x14ac:dyDescent="0.25">
      <c r="A83" s="125" t="s">
        <v>98</v>
      </c>
      <c r="B83" s="126">
        <v>18550.95</v>
      </c>
      <c r="C83" s="127">
        <v>1.0604</v>
      </c>
      <c r="D83" s="127">
        <v>1.0429999999999999</v>
      </c>
      <c r="E83" s="127">
        <v>1.0305</v>
      </c>
      <c r="F83" s="127">
        <v>1.0452999999999999</v>
      </c>
      <c r="G83" s="127">
        <v>1.0428999999999999</v>
      </c>
      <c r="H83" s="127">
        <v>1.0428999999999999</v>
      </c>
      <c r="I83" s="127">
        <v>1.0429999999999999</v>
      </c>
      <c r="J83" s="128">
        <v>1.0651999999999999</v>
      </c>
      <c r="K83" s="129">
        <v>1.0604</v>
      </c>
      <c r="L83" s="129">
        <v>1.0720000000000001</v>
      </c>
      <c r="M83" s="129">
        <v>1.0592999999999999</v>
      </c>
      <c r="N83" s="129">
        <v>1.0165</v>
      </c>
      <c r="O83" s="129">
        <v>1.0130999999999999</v>
      </c>
      <c r="P83" s="129">
        <v>1.0266</v>
      </c>
    </row>
    <row r="84" spans="1:16" ht="15" customHeight="1" x14ac:dyDescent="0.25">
      <c r="A84" s="125" t="s">
        <v>115</v>
      </c>
      <c r="B84" s="126">
        <v>19272.25</v>
      </c>
      <c r="C84" s="127">
        <v>1.0795999999999999</v>
      </c>
      <c r="D84" s="127">
        <v>1.0607</v>
      </c>
      <c r="E84" s="127">
        <v>1.0458000000000001</v>
      </c>
      <c r="F84" s="127">
        <v>1.0633999999999999</v>
      </c>
      <c r="G84" s="127">
        <v>1.0607</v>
      </c>
      <c r="H84" s="127">
        <v>1.0607</v>
      </c>
      <c r="I84" s="127">
        <v>1.0608</v>
      </c>
      <c r="J84" s="128">
        <v>1.0872999999999999</v>
      </c>
      <c r="K84" s="129">
        <v>1.0795999999999999</v>
      </c>
      <c r="L84" s="129">
        <v>1.1022000000000001</v>
      </c>
      <c r="M84" s="129">
        <v>1.0814999999999999</v>
      </c>
      <c r="N84" s="129">
        <v>1.0239</v>
      </c>
      <c r="O84" s="129">
        <v>1.0192000000000001</v>
      </c>
      <c r="P84" s="129">
        <v>1.0405</v>
      </c>
    </row>
    <row r="85" spans="1:16" ht="15" customHeight="1" x14ac:dyDescent="0.25">
      <c r="A85" s="125" t="s">
        <v>173</v>
      </c>
      <c r="B85" s="126">
        <v>20235.900000000001</v>
      </c>
      <c r="C85" s="127">
        <v>1.103</v>
      </c>
      <c r="D85" s="127">
        <v>1.0871999999999999</v>
      </c>
      <c r="E85" s="127">
        <v>1.0680000000000001</v>
      </c>
      <c r="F85" s="127">
        <v>1.0908</v>
      </c>
      <c r="G85" s="127">
        <v>1.0874999999999999</v>
      </c>
      <c r="H85" s="127">
        <v>1.0873999999999999</v>
      </c>
      <c r="I85" s="127">
        <v>1.0876999999999999</v>
      </c>
      <c r="J85" s="128">
        <v>1.1256999999999999</v>
      </c>
      <c r="K85" s="129">
        <v>1.103</v>
      </c>
      <c r="L85" s="129">
        <v>1.1261000000000001</v>
      </c>
      <c r="M85" s="129">
        <v>1.1081000000000001</v>
      </c>
      <c r="N85" s="129">
        <v>1.0454000000000001</v>
      </c>
      <c r="O85" s="129">
        <v>1.0412999999999999</v>
      </c>
      <c r="P85" s="129">
        <v>1.0628</v>
      </c>
    </row>
    <row r="86" spans="1:16" ht="15" customHeight="1" x14ac:dyDescent="0.25">
      <c r="A86" s="125" t="s">
        <v>99</v>
      </c>
      <c r="B86" s="126">
        <v>21288.9</v>
      </c>
      <c r="C86" s="127">
        <v>1.1254</v>
      </c>
      <c r="D86" s="127">
        <v>1.1111</v>
      </c>
      <c r="E86" s="127">
        <v>1.0898000000000001</v>
      </c>
      <c r="F86" s="127">
        <v>1.115</v>
      </c>
      <c r="G86" s="127">
        <v>1.1113</v>
      </c>
      <c r="H86" s="127">
        <v>1.1112</v>
      </c>
      <c r="I86" s="127">
        <v>1.1115999999999999</v>
      </c>
      <c r="J86" s="128">
        <v>1.1603000000000001</v>
      </c>
      <c r="K86" s="129">
        <v>1.1254</v>
      </c>
      <c r="L86" s="129">
        <v>1.1489</v>
      </c>
      <c r="M86" s="129">
        <v>1.129</v>
      </c>
      <c r="N86" s="129">
        <v>1.0671999999999999</v>
      </c>
      <c r="O86" s="129">
        <v>1.0624</v>
      </c>
      <c r="P86" s="129">
        <v>1.0843</v>
      </c>
    </row>
    <row r="87" spans="1:16" ht="15" customHeight="1" x14ac:dyDescent="0.25">
      <c r="A87" s="125" t="s">
        <v>100</v>
      </c>
      <c r="B87" s="126">
        <v>22409.7</v>
      </c>
      <c r="C87" s="127">
        <v>1.1483000000000001</v>
      </c>
      <c r="D87" s="127">
        <v>1.1356999999999999</v>
      </c>
      <c r="E87" s="127">
        <v>1.1114999999999999</v>
      </c>
      <c r="F87" s="127">
        <v>1.1403000000000001</v>
      </c>
      <c r="G87" s="127">
        <v>1.1362000000000001</v>
      </c>
      <c r="H87" s="127">
        <v>1.1361000000000001</v>
      </c>
      <c r="I87" s="127">
        <v>1.1366000000000001</v>
      </c>
      <c r="J87" s="128">
        <v>1.1960999999999999</v>
      </c>
      <c r="K87" s="129">
        <v>1.1483000000000001</v>
      </c>
      <c r="L87" s="129">
        <v>1.1722999999999999</v>
      </c>
      <c r="M87" s="129">
        <v>1.1527000000000001</v>
      </c>
      <c r="N87" s="129">
        <v>1.0884</v>
      </c>
      <c r="O87" s="129">
        <v>1.0840000000000001</v>
      </c>
      <c r="P87" s="129">
        <v>1.1064000000000001</v>
      </c>
    </row>
    <row r="88" spans="1:16" ht="15" customHeight="1" x14ac:dyDescent="0.25">
      <c r="A88" s="125" t="s">
        <v>101</v>
      </c>
      <c r="B88" s="126">
        <v>23557.8</v>
      </c>
      <c r="C88" s="127">
        <v>1.1712</v>
      </c>
      <c r="D88" s="127">
        <v>1.1608000000000001</v>
      </c>
      <c r="E88" s="127">
        <v>1.1337999999999999</v>
      </c>
      <c r="F88" s="127">
        <v>1.1657999999999999</v>
      </c>
      <c r="G88" s="127">
        <v>1.1617999999999999</v>
      </c>
      <c r="H88" s="127">
        <v>1.1617</v>
      </c>
      <c r="I88" s="127">
        <v>1.1621999999999999</v>
      </c>
      <c r="J88" s="128">
        <v>1.2315</v>
      </c>
      <c r="K88" s="129">
        <v>1.1712</v>
      </c>
      <c r="L88" s="129">
        <v>1.1958</v>
      </c>
      <c r="M88" s="129">
        <v>1.1757</v>
      </c>
      <c r="N88" s="129">
        <v>1.1091</v>
      </c>
      <c r="O88" s="129">
        <v>1.1056999999999999</v>
      </c>
      <c r="P88" s="129">
        <v>1.1285000000000001</v>
      </c>
    </row>
    <row r="89" spans="1:16" ht="15" customHeight="1" x14ac:dyDescent="0.25">
      <c r="A89" s="125" t="s">
        <v>102</v>
      </c>
      <c r="B89" s="126">
        <v>24753.3</v>
      </c>
      <c r="C89" s="127">
        <v>1.1948000000000001</v>
      </c>
      <c r="D89" s="127">
        <v>1.1867000000000001</v>
      </c>
      <c r="E89" s="127">
        <v>1.1566000000000001</v>
      </c>
      <c r="F89" s="127">
        <v>1.1921999999999999</v>
      </c>
      <c r="G89" s="127">
        <v>1.1882999999999999</v>
      </c>
      <c r="H89" s="127">
        <v>1.1881999999999999</v>
      </c>
      <c r="I89" s="127">
        <v>1.1886000000000001</v>
      </c>
      <c r="J89" s="128">
        <v>1.2697000000000001</v>
      </c>
      <c r="K89" s="129">
        <v>1.1948000000000001</v>
      </c>
      <c r="L89" s="129">
        <v>1.2199</v>
      </c>
      <c r="M89" s="129">
        <v>1.1994</v>
      </c>
      <c r="N89" s="129">
        <v>1.1311</v>
      </c>
      <c r="O89" s="129">
        <v>1.1279999999999999</v>
      </c>
      <c r="P89" s="129">
        <v>1.1513</v>
      </c>
    </row>
    <row r="90" spans="1:16" ht="15" customHeight="1" x14ac:dyDescent="0.25">
      <c r="A90" s="125" t="s">
        <v>116</v>
      </c>
      <c r="B90" s="126">
        <v>26006.799999999999</v>
      </c>
      <c r="C90" s="127">
        <v>1.2188000000000001</v>
      </c>
      <c r="D90" s="127">
        <v>1.2131000000000001</v>
      </c>
      <c r="E90" s="127">
        <v>1.1797</v>
      </c>
      <c r="F90" s="127">
        <v>1.2190000000000001</v>
      </c>
      <c r="G90" s="127">
        <v>1.2152000000000001</v>
      </c>
      <c r="H90" s="127">
        <v>1.2151000000000001</v>
      </c>
      <c r="I90" s="127">
        <v>1.2154</v>
      </c>
      <c r="J90" s="128">
        <v>1.3089</v>
      </c>
      <c r="K90" s="129">
        <v>1.2188000000000001</v>
      </c>
      <c r="L90" s="129">
        <v>1.2443</v>
      </c>
      <c r="M90" s="129">
        <v>1.2235</v>
      </c>
      <c r="N90" s="129">
        <v>1.1531</v>
      </c>
      <c r="O90" s="129">
        <v>1.1506000000000001</v>
      </c>
      <c r="P90" s="129">
        <v>1.1744000000000001</v>
      </c>
    </row>
    <row r="91" spans="1:16" ht="15" customHeight="1" x14ac:dyDescent="0.25">
      <c r="A91" s="125" t="s">
        <v>174</v>
      </c>
      <c r="B91" s="126">
        <v>27325.7</v>
      </c>
      <c r="C91" s="127">
        <v>1.2433000000000001</v>
      </c>
      <c r="D91" s="127">
        <v>1.2399</v>
      </c>
      <c r="E91" s="127">
        <v>1.2035</v>
      </c>
      <c r="F91" s="127">
        <v>1.2462</v>
      </c>
      <c r="G91" s="127">
        <v>1.2426999999999999</v>
      </c>
      <c r="H91" s="127">
        <v>1.2426999999999999</v>
      </c>
      <c r="I91" s="127">
        <v>1.2430000000000001</v>
      </c>
      <c r="J91" s="128">
        <v>1.3505</v>
      </c>
      <c r="K91" s="129">
        <v>1.2433000000000001</v>
      </c>
      <c r="L91" s="129">
        <v>1.2693000000000001</v>
      </c>
      <c r="M91" s="129">
        <v>1.248</v>
      </c>
      <c r="N91" s="129">
        <v>1.1758</v>
      </c>
      <c r="O91" s="129">
        <v>1.1737</v>
      </c>
      <c r="P91" s="129">
        <v>1.198</v>
      </c>
    </row>
    <row r="92" spans="1:16" x14ac:dyDescent="0.25">
      <c r="A92" s="479" t="s">
        <v>103</v>
      </c>
      <c r="B92" s="479"/>
      <c r="C92" s="479"/>
      <c r="D92" s="479"/>
      <c r="E92" s="479"/>
      <c r="F92" s="479"/>
      <c r="G92" s="479"/>
      <c r="H92" s="479"/>
      <c r="I92" s="479"/>
      <c r="J92" s="479"/>
      <c r="K92" s="479"/>
      <c r="L92" s="479"/>
      <c r="M92" s="479"/>
      <c r="N92" s="479"/>
      <c r="O92" s="479"/>
      <c r="P92" s="479"/>
    </row>
  </sheetData>
  <mergeCells count="16">
    <mergeCell ref="A92:P92"/>
    <mergeCell ref="A2:K2"/>
    <mergeCell ref="A1:K1"/>
    <mergeCell ref="A3:A5"/>
    <mergeCell ref="B3:B5"/>
    <mergeCell ref="C3:C5"/>
    <mergeCell ref="D3:P3"/>
    <mergeCell ref="D4:D5"/>
    <mergeCell ref="E4:E5"/>
    <mergeCell ref="F4:F5"/>
    <mergeCell ref="G4:I4"/>
    <mergeCell ref="J4:J5"/>
    <mergeCell ref="K4:K5"/>
    <mergeCell ref="L4:L5"/>
    <mergeCell ref="M4:M5"/>
    <mergeCell ref="N4:P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workbookViewId="0"/>
  </sheetViews>
  <sheetFormatPr defaultColWidth="28.140625" defaultRowHeight="15" x14ac:dyDescent="0.25"/>
  <cols>
    <col min="1" max="1" width="25" customWidth="1"/>
    <col min="2" max="2" width="24.140625" customWidth="1"/>
    <col min="3" max="3" width="32.85546875" customWidth="1"/>
    <col min="4" max="4" width="24.85546875" style="1" customWidth="1"/>
    <col min="5" max="5" width="17.5703125" customWidth="1"/>
  </cols>
  <sheetData>
    <row r="2" spans="1:9" ht="49.15" customHeight="1" x14ac:dyDescent="0.25">
      <c r="A2" s="411" t="s">
        <v>106</v>
      </c>
      <c r="B2" s="411" t="s">
        <v>107</v>
      </c>
      <c r="C2" s="411" t="s">
        <v>105</v>
      </c>
      <c r="D2" s="412" t="s">
        <v>191</v>
      </c>
      <c r="E2" s="203" t="s">
        <v>120</v>
      </c>
      <c r="F2" s="117"/>
      <c r="G2" s="31"/>
      <c r="H2" s="31"/>
      <c r="I2" s="31"/>
    </row>
    <row r="3" spans="1:9" s="1" customFormat="1" x14ac:dyDescent="0.25">
      <c r="A3" s="411"/>
      <c r="B3" s="411"/>
      <c r="C3" s="411"/>
      <c r="D3" s="413"/>
      <c r="E3" s="35" t="s">
        <v>7</v>
      </c>
      <c r="F3" s="117"/>
      <c r="G3" s="31"/>
      <c r="H3" s="31"/>
      <c r="I3" s="31"/>
    </row>
    <row r="4" spans="1:9" s="1" customFormat="1" ht="36" customHeight="1" x14ac:dyDescent="0.25">
      <c r="A4" s="414" t="s">
        <v>372</v>
      </c>
      <c r="B4" s="417" t="s">
        <v>373</v>
      </c>
      <c r="C4" s="409" t="s">
        <v>419</v>
      </c>
      <c r="D4" s="410"/>
      <c r="E4" s="410"/>
      <c r="F4" s="189"/>
      <c r="G4" s="31"/>
      <c r="H4" s="31"/>
      <c r="I4" s="31"/>
    </row>
    <row r="5" spans="1:9" s="1" customFormat="1" ht="36" customHeight="1" x14ac:dyDescent="0.25">
      <c r="A5" s="415"/>
      <c r="B5" s="418"/>
      <c r="C5" s="195" t="s">
        <v>374</v>
      </c>
      <c r="D5" s="196" t="s">
        <v>377</v>
      </c>
      <c r="E5" s="43">
        <f>'1-Summary'!B11</f>
        <v>-3.4379296208661345</v>
      </c>
      <c r="F5" s="189"/>
      <c r="G5" s="31"/>
      <c r="H5" s="31"/>
      <c r="I5" s="31"/>
    </row>
    <row r="6" spans="1:9" s="1" customFormat="1" ht="36" customHeight="1" x14ac:dyDescent="0.25">
      <c r="A6" s="415"/>
      <c r="B6" s="418"/>
      <c r="C6" s="195" t="s">
        <v>342</v>
      </c>
      <c r="D6" s="196" t="s">
        <v>378</v>
      </c>
      <c r="E6" s="43">
        <f>'1-Summary'!B12</f>
        <v>10.936293703665946</v>
      </c>
      <c r="F6" s="279"/>
      <c r="G6" s="31"/>
      <c r="H6" s="31"/>
      <c r="I6" s="31"/>
    </row>
    <row r="7" spans="1:9" s="1" customFormat="1" ht="36" customHeight="1" x14ac:dyDescent="0.25">
      <c r="A7" s="415"/>
      <c r="B7" s="418"/>
      <c r="C7" s="194" t="s">
        <v>304</v>
      </c>
      <c r="D7" s="174" t="s">
        <v>380</v>
      </c>
      <c r="E7" s="43">
        <f>'1-Summary'!B13</f>
        <v>4.2540196454517893</v>
      </c>
      <c r="F7" s="189"/>
      <c r="G7" s="31"/>
      <c r="H7" s="31"/>
      <c r="I7" s="31"/>
    </row>
    <row r="8" spans="1:9" s="1" customFormat="1" ht="36" customHeight="1" x14ac:dyDescent="0.25">
      <c r="A8" s="415"/>
      <c r="B8" s="418"/>
      <c r="C8" s="36" t="s">
        <v>149</v>
      </c>
      <c r="D8" s="175" t="s">
        <v>252</v>
      </c>
      <c r="E8" s="43">
        <f>'1-Summary'!B14</f>
        <v>2.358073106949484</v>
      </c>
      <c r="F8" s="189"/>
      <c r="G8" s="31"/>
      <c r="H8" s="31"/>
      <c r="I8" s="31"/>
    </row>
    <row r="9" spans="1:9" s="1" customFormat="1" ht="36" customHeight="1" x14ac:dyDescent="0.25">
      <c r="A9" s="415"/>
      <c r="B9" s="418"/>
      <c r="C9" s="409" t="s">
        <v>418</v>
      </c>
      <c r="D9" s="410"/>
      <c r="E9" s="410"/>
      <c r="F9" s="204"/>
      <c r="G9" s="31"/>
      <c r="H9" s="31"/>
      <c r="I9" s="31"/>
    </row>
    <row r="10" spans="1:9" s="1" customFormat="1" ht="36" customHeight="1" x14ac:dyDescent="0.25">
      <c r="A10" s="415"/>
      <c r="B10" s="418"/>
      <c r="C10" s="194" t="s">
        <v>303</v>
      </c>
      <c r="D10" s="174" t="s">
        <v>377</v>
      </c>
      <c r="E10" s="43">
        <f>'1-Summary'!B17</f>
        <v>69.495401126595169</v>
      </c>
      <c r="F10" s="279"/>
      <c r="G10" s="31"/>
      <c r="H10" s="31"/>
      <c r="I10" s="31"/>
    </row>
    <row r="11" spans="1:9" s="1" customFormat="1" ht="36" customHeight="1" x14ac:dyDescent="0.25">
      <c r="A11" s="415"/>
      <c r="B11" s="418"/>
      <c r="C11" s="194" t="s">
        <v>306</v>
      </c>
      <c r="D11" s="174" t="s">
        <v>379</v>
      </c>
      <c r="E11" s="43">
        <f>'1-Summary'!B18</f>
        <v>15.197254021624394</v>
      </c>
      <c r="F11" s="189"/>
      <c r="G11" s="31"/>
      <c r="H11" s="31"/>
      <c r="I11" s="31"/>
    </row>
    <row r="12" spans="1:9" s="1" customFormat="1" ht="36" customHeight="1" x14ac:dyDescent="0.25">
      <c r="A12" s="415"/>
      <c r="B12" s="418"/>
      <c r="C12" s="194" t="s">
        <v>375</v>
      </c>
      <c r="D12" s="174" t="s">
        <v>380</v>
      </c>
      <c r="E12" s="43">
        <f>'1-Summary'!B19</f>
        <v>9.6631475859769509</v>
      </c>
      <c r="F12" s="189"/>
      <c r="G12" s="31"/>
      <c r="H12" s="31"/>
      <c r="I12" s="31"/>
    </row>
    <row r="13" spans="1:9" s="1" customFormat="1" ht="36" customHeight="1" x14ac:dyDescent="0.25">
      <c r="A13" s="416"/>
      <c r="B13" s="419"/>
      <c r="C13" s="194" t="s">
        <v>376</v>
      </c>
      <c r="D13" s="174" t="s">
        <v>380</v>
      </c>
      <c r="E13" s="43">
        <f>'1-Summary'!B20</f>
        <v>22.297827142569151</v>
      </c>
      <c r="F13" s="77"/>
    </row>
    <row r="14" spans="1:9" x14ac:dyDescent="0.25">
      <c r="A14" s="32"/>
      <c r="B14" s="32"/>
      <c r="C14" s="33"/>
      <c r="D14" s="33"/>
      <c r="E14" s="116"/>
      <c r="F14" s="204"/>
    </row>
    <row r="15" spans="1:9" x14ac:dyDescent="0.25">
      <c r="A15" s="32"/>
      <c r="B15" s="32"/>
      <c r="C15" s="33"/>
      <c r="D15" s="33"/>
      <c r="E15" s="34"/>
      <c r="F15" s="408"/>
    </row>
    <row r="16" spans="1:9" x14ac:dyDescent="0.25">
      <c r="A16" s="32"/>
      <c r="B16" s="32"/>
      <c r="C16" s="33"/>
      <c r="D16" s="33"/>
      <c r="E16" s="34"/>
      <c r="F16" s="408"/>
    </row>
    <row r="17" spans="1:6" x14ac:dyDescent="0.25">
      <c r="A17" s="32"/>
      <c r="B17" s="32"/>
      <c r="C17" s="21"/>
      <c r="D17" s="21"/>
      <c r="E17" s="34"/>
      <c r="F17" s="408"/>
    </row>
    <row r="18" spans="1:6" x14ac:dyDescent="0.25">
      <c r="A18" s="32"/>
      <c r="B18" s="32"/>
      <c r="C18" s="33"/>
      <c r="D18" s="33"/>
      <c r="E18" s="34"/>
      <c r="F18" s="408"/>
    </row>
  </sheetData>
  <mergeCells count="10">
    <mergeCell ref="F17:F18"/>
    <mergeCell ref="F15:F16"/>
    <mergeCell ref="C4:E4"/>
    <mergeCell ref="C9:E9"/>
    <mergeCell ref="A2:A3"/>
    <mergeCell ref="B2:B3"/>
    <mergeCell ref="C2:C3"/>
    <mergeCell ref="D2:D3"/>
    <mergeCell ref="A4:A13"/>
    <mergeCell ref="B4:B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
  <sheetViews>
    <sheetView workbookViewId="0">
      <pane xSplit="2" ySplit="2" topLeftCell="C3" activePane="bottomRight" state="frozen"/>
      <selection pane="topRight" activeCell="C1" sqref="C1"/>
      <selection pane="bottomLeft" activeCell="A3" sqref="A3"/>
      <selection pane="bottomRight" activeCell="H28" sqref="H28"/>
    </sheetView>
  </sheetViews>
  <sheetFormatPr defaultRowHeight="15" x14ac:dyDescent="0.25"/>
  <cols>
    <col min="1" max="1" width="36.7109375" customWidth="1"/>
    <col min="2" max="2" width="7.5703125" style="1" customWidth="1"/>
    <col min="3" max="26" width="4.7109375" customWidth="1"/>
  </cols>
  <sheetData>
    <row r="1" spans="1:31" x14ac:dyDescent="0.25">
      <c r="C1" s="420">
        <v>2020</v>
      </c>
      <c r="D1" s="420"/>
      <c r="E1" s="420"/>
      <c r="F1" s="420"/>
      <c r="G1" s="420"/>
      <c r="H1" s="420"/>
      <c r="I1" s="420"/>
      <c r="J1" s="420"/>
      <c r="K1" s="420"/>
      <c r="L1" s="420"/>
      <c r="M1" s="420"/>
      <c r="N1" s="420"/>
      <c r="O1" s="420">
        <v>2021</v>
      </c>
      <c r="P1" s="420"/>
      <c r="Q1" s="420"/>
      <c r="R1" s="420"/>
      <c r="S1" s="420"/>
      <c r="T1" s="420"/>
      <c r="U1" s="420"/>
      <c r="V1" s="420"/>
      <c r="W1" s="420"/>
      <c r="X1" s="420"/>
      <c r="Y1" s="420"/>
      <c r="Z1" s="420"/>
      <c r="AA1" s="177"/>
      <c r="AB1" s="177"/>
      <c r="AC1" s="177"/>
      <c r="AD1" s="177"/>
      <c r="AE1" s="19"/>
    </row>
    <row r="2" spans="1:31" x14ac:dyDescent="0.25">
      <c r="B2" s="2" t="s">
        <v>234</v>
      </c>
      <c r="C2" s="192" t="s">
        <v>229</v>
      </c>
      <c r="D2" s="192" t="s">
        <v>230</v>
      </c>
      <c r="E2" s="192" t="s">
        <v>231</v>
      </c>
      <c r="F2" s="192" t="s">
        <v>232</v>
      </c>
      <c r="G2" s="192" t="s">
        <v>222</v>
      </c>
      <c r="H2" s="192" t="s">
        <v>233</v>
      </c>
      <c r="I2" s="192" t="s">
        <v>223</v>
      </c>
      <c r="J2" s="192" t="s">
        <v>224</v>
      </c>
      <c r="K2" s="192" t="s">
        <v>225</v>
      </c>
      <c r="L2" s="192" t="s">
        <v>226</v>
      </c>
      <c r="M2" s="192" t="s">
        <v>227</v>
      </c>
      <c r="N2" s="192" t="s">
        <v>228</v>
      </c>
      <c r="O2" s="192" t="s">
        <v>229</v>
      </c>
      <c r="P2" s="192" t="s">
        <v>230</v>
      </c>
      <c r="Q2" s="192" t="s">
        <v>231</v>
      </c>
      <c r="R2" s="192" t="s">
        <v>232</v>
      </c>
      <c r="S2" s="192" t="s">
        <v>222</v>
      </c>
      <c r="T2" s="192" t="s">
        <v>233</v>
      </c>
      <c r="U2" s="192" t="s">
        <v>223</v>
      </c>
      <c r="V2" s="192" t="s">
        <v>224</v>
      </c>
      <c r="W2" s="192" t="s">
        <v>225</v>
      </c>
      <c r="X2" s="192" t="s">
        <v>226</v>
      </c>
      <c r="Y2" s="192" t="s">
        <v>227</v>
      </c>
      <c r="Z2" s="192" t="s">
        <v>228</v>
      </c>
      <c r="AA2" s="1"/>
      <c r="AB2" s="1"/>
      <c r="AC2" s="1"/>
      <c r="AD2" s="1"/>
    </row>
    <row r="3" spans="1:31" x14ac:dyDescent="0.25">
      <c r="A3" s="66" t="s">
        <v>243</v>
      </c>
      <c r="B3" s="2">
        <v>5</v>
      </c>
      <c r="C3" s="253"/>
      <c r="D3" s="253"/>
      <c r="E3" s="237" t="s">
        <v>235</v>
      </c>
      <c r="F3" s="237" t="s">
        <v>235</v>
      </c>
      <c r="G3" s="237" t="s">
        <v>235</v>
      </c>
      <c r="H3" s="237" t="s">
        <v>235</v>
      </c>
      <c r="I3" s="237" t="s">
        <v>235</v>
      </c>
      <c r="J3" s="253"/>
      <c r="K3" s="253"/>
      <c r="L3" s="253"/>
      <c r="M3" s="253"/>
      <c r="N3" s="253"/>
      <c r="O3" s="253"/>
      <c r="P3" s="253"/>
      <c r="Q3" s="253"/>
      <c r="R3" s="253"/>
      <c r="S3" s="253"/>
      <c r="T3" s="253"/>
      <c r="U3" s="253"/>
      <c r="V3" s="253"/>
      <c r="W3" s="253"/>
      <c r="X3" s="253"/>
      <c r="Y3" s="253"/>
      <c r="Z3" s="253"/>
    </row>
    <row r="4" spans="1:31" x14ac:dyDescent="0.25">
      <c r="A4" s="66" t="s">
        <v>241</v>
      </c>
      <c r="B4" s="2">
        <v>5</v>
      </c>
      <c r="C4" s="253"/>
      <c r="D4" s="253"/>
      <c r="E4" s="253"/>
      <c r="F4" s="253"/>
      <c r="G4" s="253"/>
      <c r="H4" s="253"/>
      <c r="I4" s="253"/>
      <c r="J4" s="237" t="s">
        <v>235</v>
      </c>
      <c r="K4" s="237" t="s">
        <v>235</v>
      </c>
      <c r="L4" s="237" t="s">
        <v>235</v>
      </c>
      <c r="M4" s="237" t="s">
        <v>235</v>
      </c>
      <c r="N4" s="237" t="s">
        <v>235</v>
      </c>
      <c r="O4" s="253"/>
      <c r="P4" s="253"/>
      <c r="Q4" s="253"/>
      <c r="R4" s="253"/>
      <c r="S4" s="253"/>
      <c r="T4" s="253"/>
      <c r="U4" s="253"/>
      <c r="V4" s="253"/>
      <c r="W4" s="253"/>
      <c r="X4" s="253"/>
      <c r="Y4" s="253"/>
      <c r="Z4" s="253"/>
    </row>
    <row r="5" spans="1:31" x14ac:dyDescent="0.25">
      <c r="A5" s="66" t="s">
        <v>242</v>
      </c>
      <c r="B5" s="2">
        <v>12</v>
      </c>
      <c r="C5" s="253"/>
      <c r="D5" s="253"/>
      <c r="E5" s="253"/>
      <c r="F5" s="253"/>
      <c r="G5" s="253"/>
      <c r="H5" s="253"/>
      <c r="I5" s="253"/>
      <c r="J5" s="253"/>
      <c r="K5" s="253"/>
      <c r="L5" s="253"/>
      <c r="M5" s="253"/>
      <c r="N5" s="253"/>
      <c r="O5" s="237" t="s">
        <v>235</v>
      </c>
      <c r="P5" s="237" t="s">
        <v>235</v>
      </c>
      <c r="Q5" s="237" t="s">
        <v>235</v>
      </c>
      <c r="R5" s="237" t="s">
        <v>235</v>
      </c>
      <c r="S5" s="237" t="s">
        <v>235</v>
      </c>
      <c r="T5" s="237" t="s">
        <v>235</v>
      </c>
      <c r="U5" s="237" t="s">
        <v>235</v>
      </c>
      <c r="V5" s="237" t="s">
        <v>235</v>
      </c>
      <c r="W5" s="237" t="s">
        <v>235</v>
      </c>
      <c r="X5" s="237" t="s">
        <v>235</v>
      </c>
      <c r="Y5" s="237" t="s">
        <v>235</v>
      </c>
      <c r="Z5" s="237" t="s">
        <v>235</v>
      </c>
    </row>
  </sheetData>
  <mergeCells count="2">
    <mergeCell ref="C1:N1"/>
    <mergeCell ref="O1:Z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4"/>
  <sheetViews>
    <sheetView workbookViewId="0"/>
  </sheetViews>
  <sheetFormatPr defaultRowHeight="15" x14ac:dyDescent="0.25"/>
  <cols>
    <col min="2" max="2" width="43.28515625" bestFit="1" customWidth="1"/>
    <col min="3" max="3" width="19.140625" bestFit="1" customWidth="1"/>
    <col min="4" max="4" width="19.42578125" bestFit="1" customWidth="1"/>
    <col min="5" max="5" width="13.140625" bestFit="1" customWidth="1"/>
    <col min="6" max="6" width="14.5703125" bestFit="1" customWidth="1"/>
    <col min="7" max="7" width="12.28515625" customWidth="1"/>
    <col min="8" max="8" width="13.42578125" customWidth="1"/>
    <col min="9" max="9" width="16.42578125" style="312" customWidth="1"/>
    <col min="10" max="10" width="34.5703125" customWidth="1"/>
    <col min="11" max="11" width="12" bestFit="1" customWidth="1"/>
    <col min="12" max="12" width="11" bestFit="1" customWidth="1"/>
    <col min="13" max="14" width="12" bestFit="1" customWidth="1"/>
  </cols>
  <sheetData>
    <row r="3" spans="2:14" x14ac:dyDescent="0.25">
      <c r="B3" s="308" t="s">
        <v>382</v>
      </c>
      <c r="C3" s="302"/>
      <c r="D3" s="302"/>
      <c r="E3" s="302"/>
      <c r="F3" s="302"/>
    </row>
    <row r="4" spans="2:14" x14ac:dyDescent="0.25">
      <c r="B4" s="304" t="s">
        <v>383</v>
      </c>
      <c r="C4" s="304" t="s">
        <v>384</v>
      </c>
      <c r="D4" s="304" t="s">
        <v>394</v>
      </c>
      <c r="E4" s="304" t="s">
        <v>385</v>
      </c>
      <c r="F4" s="304" t="s">
        <v>386</v>
      </c>
      <c r="G4" s="320" t="s">
        <v>406</v>
      </c>
      <c r="H4" s="320" t="s">
        <v>407</v>
      </c>
      <c r="I4" s="320" t="s">
        <v>396</v>
      </c>
    </row>
    <row r="5" spans="2:14" x14ac:dyDescent="0.25">
      <c r="B5" s="305" t="s">
        <v>387</v>
      </c>
      <c r="C5" s="305">
        <v>1</v>
      </c>
      <c r="D5" s="305" t="s">
        <v>388</v>
      </c>
      <c r="E5" s="306">
        <v>7350000</v>
      </c>
      <c r="F5" s="315">
        <f>E5*C5</f>
        <v>7350000</v>
      </c>
      <c r="G5" s="396">
        <f>F5*$C$11</f>
        <v>1102500</v>
      </c>
      <c r="H5" s="396">
        <f>F5-G5</f>
        <v>6247500</v>
      </c>
      <c r="I5" s="396" t="s">
        <v>489</v>
      </c>
      <c r="J5" s="81"/>
      <c r="K5" s="404"/>
      <c r="L5" s="404"/>
      <c r="M5" s="404"/>
      <c r="N5" s="404"/>
    </row>
    <row r="6" spans="2:14" x14ac:dyDescent="0.25">
      <c r="B6" s="305" t="s">
        <v>389</v>
      </c>
      <c r="C6" s="305">
        <v>1</v>
      </c>
      <c r="D6" s="305" t="s">
        <v>388</v>
      </c>
      <c r="E6" s="306">
        <v>4500000</v>
      </c>
      <c r="F6" s="315">
        <f>E6*C6</f>
        <v>4500000</v>
      </c>
      <c r="G6" s="396">
        <f>F6*$C$11</f>
        <v>675000</v>
      </c>
      <c r="H6" s="396">
        <f t="shared" ref="H6:H8" si="0">F6-G6</f>
        <v>3825000</v>
      </c>
      <c r="I6" s="396" t="s">
        <v>489</v>
      </c>
      <c r="J6" s="81"/>
      <c r="K6" s="404"/>
      <c r="L6" s="404"/>
      <c r="M6" s="404"/>
      <c r="N6" s="404"/>
    </row>
    <row r="7" spans="2:14" x14ac:dyDescent="0.25">
      <c r="B7" s="305" t="s">
        <v>390</v>
      </c>
      <c r="C7" s="305">
        <v>1</v>
      </c>
      <c r="D7" s="305" t="s">
        <v>388</v>
      </c>
      <c r="E7" s="311">
        <f>'6-Access Road Imp Budget'!E33</f>
        <v>1650765.8117647059</v>
      </c>
      <c r="F7" s="311">
        <f>E7*C7</f>
        <v>1650765.8117647059</v>
      </c>
      <c r="G7" s="397">
        <f>F7*$C$11</f>
        <v>247614.87176470587</v>
      </c>
      <c r="H7" s="397">
        <f t="shared" si="0"/>
        <v>1403150.94</v>
      </c>
      <c r="I7" s="396" t="s">
        <v>491</v>
      </c>
      <c r="J7" s="81"/>
      <c r="K7" s="404"/>
      <c r="L7" s="404"/>
      <c r="M7" s="404"/>
      <c r="N7" s="404"/>
    </row>
    <row r="8" spans="2:14" x14ac:dyDescent="0.25">
      <c r="B8" s="305" t="s">
        <v>391</v>
      </c>
      <c r="C8" s="305">
        <v>1</v>
      </c>
      <c r="D8" s="305" t="s">
        <v>388</v>
      </c>
      <c r="E8" s="311">
        <v>1500000</v>
      </c>
      <c r="F8" s="311">
        <f>E8*C8</f>
        <v>1500000</v>
      </c>
      <c r="G8" s="397">
        <f>F8*$C$11</f>
        <v>225000</v>
      </c>
      <c r="H8" s="397">
        <f t="shared" si="0"/>
        <v>1275000</v>
      </c>
      <c r="I8" s="396" t="s">
        <v>489</v>
      </c>
      <c r="J8" s="81"/>
      <c r="K8" s="404"/>
      <c r="L8" s="404"/>
      <c r="M8" s="404"/>
      <c r="N8" s="404"/>
    </row>
    <row r="9" spans="2:14" x14ac:dyDescent="0.25">
      <c r="B9" s="305" t="s">
        <v>392</v>
      </c>
      <c r="C9" s="305">
        <v>1</v>
      </c>
      <c r="D9" s="305" t="s">
        <v>388</v>
      </c>
      <c r="E9" s="311">
        <f>'5-Access Road &amp; Bridge Budget'!F24</f>
        <v>10454161.539212812</v>
      </c>
      <c r="F9" s="311">
        <f>E9</f>
        <v>10454161.539212812</v>
      </c>
      <c r="G9" s="397">
        <f>'5-Access Road &amp; Bridge Budget'!F23</f>
        <v>1118376.4039456977</v>
      </c>
      <c r="H9" s="397">
        <f>F9-G9</f>
        <v>9335785.1352671143</v>
      </c>
      <c r="I9" s="396" t="s">
        <v>490</v>
      </c>
      <c r="J9" s="81"/>
      <c r="K9" s="404"/>
      <c r="L9" s="404"/>
      <c r="M9" s="404"/>
      <c r="N9" s="404"/>
    </row>
    <row r="10" spans="2:14" x14ac:dyDescent="0.25">
      <c r="B10" s="309" t="s">
        <v>393</v>
      </c>
      <c r="C10" s="307"/>
      <c r="D10" s="2"/>
      <c r="E10" s="305"/>
      <c r="F10" s="316">
        <f>SUM(F5:F9)</f>
        <v>25454927.350977518</v>
      </c>
      <c r="G10" s="396">
        <f>SUM(G5:G9)</f>
        <v>3368491.2757104039</v>
      </c>
      <c r="H10" s="396">
        <f>SUM(H5:H9)</f>
        <v>22086436.075267114</v>
      </c>
      <c r="K10" s="404"/>
      <c r="L10" s="404"/>
      <c r="M10" s="404"/>
      <c r="N10" s="404"/>
    </row>
    <row r="11" spans="2:14" x14ac:dyDescent="0.25">
      <c r="B11" s="303" t="s">
        <v>243</v>
      </c>
      <c r="C11" s="310">
        <v>0.15</v>
      </c>
      <c r="D11" s="2"/>
      <c r="E11" s="305"/>
      <c r="F11" s="315">
        <f>G10</f>
        <v>3368491.2757104039</v>
      </c>
      <c r="K11" s="404"/>
      <c r="L11" s="404"/>
      <c r="M11" s="404"/>
    </row>
    <row r="12" spans="2:14" x14ac:dyDescent="0.25">
      <c r="B12" s="303" t="s">
        <v>407</v>
      </c>
      <c r="C12" s="310">
        <v>0.85</v>
      </c>
      <c r="D12" s="2"/>
      <c r="E12" s="305"/>
      <c r="F12" s="315">
        <f>H10</f>
        <v>22086436.075267114</v>
      </c>
      <c r="K12" s="404"/>
    </row>
    <row r="15" spans="2:14" x14ac:dyDescent="0.25">
      <c r="B15" s="317" t="s">
        <v>408</v>
      </c>
      <c r="C15" s="312"/>
      <c r="D15" s="312"/>
      <c r="E15" s="312"/>
      <c r="F15" s="312"/>
      <c r="G15" s="312"/>
      <c r="H15" s="312"/>
      <c r="J15" s="312"/>
      <c r="K15" s="312"/>
    </row>
    <row r="16" spans="2:14" x14ac:dyDescent="0.25">
      <c r="B16" s="313" t="s">
        <v>383</v>
      </c>
      <c r="C16" s="313" t="s">
        <v>384</v>
      </c>
      <c r="D16" s="313" t="s">
        <v>394</v>
      </c>
      <c r="E16" s="313" t="s">
        <v>411</v>
      </c>
      <c r="F16" s="313" t="s">
        <v>394</v>
      </c>
      <c r="G16" s="313" t="s">
        <v>128</v>
      </c>
      <c r="H16" s="313" t="s">
        <v>395</v>
      </c>
      <c r="I16" s="313" t="s">
        <v>409</v>
      </c>
      <c r="J16" s="313" t="s">
        <v>396</v>
      </c>
      <c r="K16" s="312"/>
    </row>
    <row r="17" spans="2:11" x14ac:dyDescent="0.25">
      <c r="B17" s="314" t="s">
        <v>387</v>
      </c>
      <c r="C17" s="318">
        <v>54000</v>
      </c>
      <c r="D17" s="315" t="s">
        <v>496</v>
      </c>
      <c r="E17" s="325">
        <v>5</v>
      </c>
      <c r="F17" s="315" t="s">
        <v>397</v>
      </c>
      <c r="G17" s="315">
        <f>C17*E17</f>
        <v>270000</v>
      </c>
      <c r="H17" s="315" t="s">
        <v>398</v>
      </c>
      <c r="I17" s="315">
        <f>G17*(Deflator!$C$84/Deflator!$C$86)</f>
        <v>259011.90687755463</v>
      </c>
      <c r="J17" s="4" t="s">
        <v>412</v>
      </c>
      <c r="K17" s="312"/>
    </row>
    <row r="18" spans="2:11" x14ac:dyDescent="0.25">
      <c r="B18" s="314" t="s">
        <v>389</v>
      </c>
      <c r="C18" s="406">
        <f>H6</f>
        <v>3825000</v>
      </c>
      <c r="D18" s="311" t="s">
        <v>413</v>
      </c>
      <c r="E18" s="310">
        <v>0.05</v>
      </c>
      <c r="F18" s="311" t="s">
        <v>413</v>
      </c>
      <c r="G18" s="311">
        <f>C18*E18</f>
        <v>191250</v>
      </c>
      <c r="H18" s="311" t="s">
        <v>398</v>
      </c>
      <c r="I18" s="311">
        <f>G18*(Deflator!$C$84/Deflator!$C$86)</f>
        <v>183466.76737160119</v>
      </c>
      <c r="J18" s="315"/>
      <c r="K18" s="312"/>
    </row>
    <row r="19" spans="2:11" x14ac:dyDescent="0.25">
      <c r="B19" s="324" t="s">
        <v>399</v>
      </c>
      <c r="C19" s="314">
        <v>0.5</v>
      </c>
      <c r="D19" s="315" t="s">
        <v>400</v>
      </c>
      <c r="E19" s="319">
        <v>6046</v>
      </c>
      <c r="F19" s="315" t="s">
        <v>401</v>
      </c>
      <c r="G19" s="315">
        <f t="shared" ref="G19" si="1">C19*E19</f>
        <v>3023</v>
      </c>
      <c r="H19" s="315" t="s">
        <v>398</v>
      </c>
      <c r="I19" s="315">
        <f>G19*(Deflator!$C$84/Deflator!$C$86)</f>
        <v>2899.9740536698059</v>
      </c>
      <c r="J19" s="398" t="s">
        <v>493</v>
      </c>
      <c r="K19" s="312"/>
    </row>
    <row r="20" spans="2:11" x14ac:dyDescent="0.25">
      <c r="B20" s="314" t="s">
        <v>402</v>
      </c>
      <c r="C20" s="314">
        <v>0.5</v>
      </c>
      <c r="D20" s="315" t="s">
        <v>400</v>
      </c>
      <c r="E20" s="319">
        <v>6000</v>
      </c>
      <c r="F20" s="315" t="s">
        <v>403</v>
      </c>
      <c r="G20" s="315">
        <f t="shared" ref="G20:G21" si="2">C20*E20</f>
        <v>3000</v>
      </c>
      <c r="H20" s="315" t="s">
        <v>404</v>
      </c>
      <c r="I20" s="315">
        <f>G20</f>
        <v>3000</v>
      </c>
      <c r="J20" s="311" t="s">
        <v>405</v>
      </c>
      <c r="K20" s="312"/>
    </row>
    <row r="21" spans="2:11" x14ac:dyDescent="0.25">
      <c r="B21" s="314" t="s">
        <v>392</v>
      </c>
      <c r="C21" s="314">
        <v>0.2</v>
      </c>
      <c r="D21" s="315" t="s">
        <v>400</v>
      </c>
      <c r="E21" s="319">
        <v>6046</v>
      </c>
      <c r="F21" s="315" t="s">
        <v>401</v>
      </c>
      <c r="G21" s="315">
        <f t="shared" si="2"/>
        <v>1209.2</v>
      </c>
      <c r="H21" s="315" t="s">
        <v>398</v>
      </c>
      <c r="I21" s="315">
        <f>G21*(Deflator!$C$84/Deflator!$C$86)</f>
        <v>1159.9896214679225</v>
      </c>
      <c r="J21" s="398" t="s">
        <v>493</v>
      </c>
      <c r="K21" s="312"/>
    </row>
    <row r="22" spans="2:11" x14ac:dyDescent="0.25">
      <c r="B22" s="326" t="s">
        <v>417</v>
      </c>
      <c r="C22" s="2"/>
      <c r="D22" s="2"/>
      <c r="E22" s="2"/>
      <c r="F22" s="398"/>
      <c r="G22" s="396">
        <f>SUM(G17:G21)</f>
        <v>468482.2</v>
      </c>
      <c r="H22" s="398"/>
      <c r="I22" s="396">
        <f>SUM(I17:I21)</f>
        <v>449538.63792429352</v>
      </c>
      <c r="J22" s="398"/>
    </row>
    <row r="23" spans="2:11" x14ac:dyDescent="0.25">
      <c r="B23" s="321"/>
      <c r="C23" s="4"/>
      <c r="D23" s="312"/>
      <c r="E23" s="312"/>
      <c r="F23" s="312"/>
      <c r="G23" s="312"/>
      <c r="H23" s="312"/>
      <c r="J23" s="312"/>
      <c r="K23" s="312"/>
    </row>
    <row r="24" spans="2:11" x14ac:dyDescent="0.25">
      <c r="B24" s="322"/>
      <c r="C24" s="323"/>
      <c r="D24" s="312"/>
      <c r="E24" s="312"/>
      <c r="F24" s="312"/>
      <c r="G24" s="312"/>
      <c r="H24" s="312"/>
      <c r="J24" s="312"/>
      <c r="K24" s="312"/>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G1" sqref="G1"/>
    </sheetView>
  </sheetViews>
  <sheetFormatPr defaultColWidth="9.140625" defaultRowHeight="15" x14ac:dyDescent="0.25"/>
  <cols>
    <col min="1" max="1" width="28.7109375" style="312" bestFit="1" customWidth="1"/>
    <col min="2" max="2" width="7.85546875" style="312" bestFit="1" customWidth="1"/>
    <col min="3" max="3" width="13.85546875" style="312" bestFit="1" customWidth="1"/>
    <col min="4" max="4" width="11" style="312" bestFit="1" customWidth="1"/>
    <col min="5" max="5" width="11.7109375" style="312" bestFit="1" customWidth="1"/>
    <col min="6" max="6" width="12" style="312" bestFit="1" customWidth="1"/>
    <col min="7" max="16384" width="9.140625" style="312"/>
  </cols>
  <sheetData>
    <row r="1" spans="1:9" x14ac:dyDescent="0.25">
      <c r="A1" s="327" t="s">
        <v>429</v>
      </c>
      <c r="I1" s="93"/>
    </row>
    <row r="2" spans="1:9" x14ac:dyDescent="0.25">
      <c r="A2" s="327"/>
      <c r="I2" s="93"/>
    </row>
    <row r="3" spans="1:9" ht="25.5" x14ac:dyDescent="0.25">
      <c r="A3" s="328" t="s">
        <v>430</v>
      </c>
      <c r="I3" s="93"/>
    </row>
    <row r="4" spans="1:9" x14ac:dyDescent="0.25">
      <c r="A4" s="329" t="s">
        <v>431</v>
      </c>
      <c r="I4" s="93"/>
    </row>
    <row r="6" spans="1:9" x14ac:dyDescent="0.25">
      <c r="A6" s="307" t="s">
        <v>432</v>
      </c>
      <c r="B6" s="307" t="s">
        <v>384</v>
      </c>
      <c r="C6" s="307" t="s">
        <v>433</v>
      </c>
      <c r="D6" s="307" t="s">
        <v>385</v>
      </c>
      <c r="E6" s="307" t="s">
        <v>434</v>
      </c>
      <c r="F6" s="307" t="s">
        <v>435</v>
      </c>
    </row>
    <row r="7" spans="1:9" x14ac:dyDescent="0.25">
      <c r="A7" s="314" t="s">
        <v>436</v>
      </c>
      <c r="B7" s="314">
        <v>1</v>
      </c>
      <c r="C7" s="314" t="s">
        <v>388</v>
      </c>
      <c r="D7" s="315">
        <v>239000</v>
      </c>
      <c r="E7" s="315">
        <v>239000</v>
      </c>
      <c r="F7" s="315">
        <f>E7*(Deflator!$N$86/Deflator!$N$84)</f>
        <v>249107.13936907897</v>
      </c>
    </row>
    <row r="8" spans="1:9" x14ac:dyDescent="0.25">
      <c r="A8" s="314" t="s">
        <v>437</v>
      </c>
      <c r="B8" s="314">
        <v>160</v>
      </c>
      <c r="C8" s="314" t="s">
        <v>438</v>
      </c>
      <c r="D8" s="315">
        <v>14000</v>
      </c>
      <c r="E8" s="315">
        <v>2210000</v>
      </c>
      <c r="F8" s="315">
        <f>E8*(Deflator!$N$86/Deflator!$N$84)</f>
        <v>2303459.3221994331</v>
      </c>
    </row>
    <row r="9" spans="1:9" x14ac:dyDescent="0.25">
      <c r="A9" s="314" t="s">
        <v>439</v>
      </c>
      <c r="B9" s="314">
        <v>1</v>
      </c>
      <c r="C9" s="314" t="s">
        <v>438</v>
      </c>
      <c r="D9" s="315">
        <v>724000</v>
      </c>
      <c r="E9" s="315">
        <v>724000</v>
      </c>
      <c r="F9" s="315">
        <f>E9*(Deflator!$N$86/Deflator!$N$84)</f>
        <v>754617.44310967857</v>
      </c>
    </row>
    <row r="10" spans="1:9" x14ac:dyDescent="0.25">
      <c r="A10" s="314" t="s">
        <v>440</v>
      </c>
      <c r="B10" s="314">
        <v>15</v>
      </c>
      <c r="C10" s="314" t="s">
        <v>438</v>
      </c>
      <c r="D10" s="315">
        <v>103000</v>
      </c>
      <c r="E10" s="315">
        <v>1548000</v>
      </c>
      <c r="F10" s="315">
        <f>E10*(Deflator!$N$86/Deflator!$N$84)</f>
        <v>1613463.8148256664</v>
      </c>
    </row>
    <row r="11" spans="1:9" x14ac:dyDescent="0.25">
      <c r="A11" s="314" t="s">
        <v>441</v>
      </c>
      <c r="B11" s="314">
        <v>1</v>
      </c>
      <c r="C11" s="314" t="s">
        <v>438</v>
      </c>
      <c r="D11" s="315">
        <v>1445000</v>
      </c>
      <c r="E11" s="315">
        <v>1445000</v>
      </c>
      <c r="F11" s="315">
        <f>E11*(Deflator!$N$86/Deflator!$N$84)</f>
        <v>1506108.0183611677</v>
      </c>
    </row>
    <row r="12" spans="1:9" x14ac:dyDescent="0.25">
      <c r="A12" s="314" t="s">
        <v>442</v>
      </c>
      <c r="B12" s="314">
        <v>1</v>
      </c>
      <c r="C12" s="314" t="s">
        <v>388</v>
      </c>
      <c r="D12" s="315">
        <v>568000</v>
      </c>
      <c r="E12" s="315">
        <v>568000</v>
      </c>
      <c r="F12" s="315">
        <f>E12*(Deflator!$N$86/Deflator!$N$84)</f>
        <v>592020.31448383618</v>
      </c>
    </row>
    <row r="13" spans="1:9" x14ac:dyDescent="0.25">
      <c r="A13" s="314" t="s">
        <v>443</v>
      </c>
      <c r="B13" s="314">
        <v>1</v>
      </c>
      <c r="C13" s="314" t="s">
        <v>388</v>
      </c>
      <c r="D13" s="315"/>
      <c r="E13" s="315">
        <v>973000</v>
      </c>
      <c r="F13" s="315">
        <f>E13*(Deflator!$N$86/Deflator!$N$84)</f>
        <v>1014147.4753393885</v>
      </c>
    </row>
    <row r="14" spans="1:9" ht="25.5" x14ac:dyDescent="0.25">
      <c r="A14" s="330" t="s">
        <v>444</v>
      </c>
      <c r="B14" s="330"/>
      <c r="C14" s="330"/>
      <c r="D14" s="330"/>
      <c r="E14" s="331">
        <f>SUM(E7:E13)</f>
        <v>7707000</v>
      </c>
      <c r="F14" s="339">
        <f>E14*(Deflator!$N$86/Deflator!$N$84)</f>
        <v>8032923.527688249</v>
      </c>
    </row>
    <row r="15" spans="1:9" x14ac:dyDescent="0.25">
      <c r="A15" s="330" t="s">
        <v>445</v>
      </c>
      <c r="B15" s="330"/>
      <c r="C15" s="330"/>
      <c r="D15" s="330"/>
      <c r="E15" s="331">
        <v>973000</v>
      </c>
      <c r="F15" s="339">
        <f>E15*(Deflator!$N$86/Deflator!$N$84)</f>
        <v>1014147.4753393885</v>
      </c>
    </row>
    <row r="16" spans="1:9" x14ac:dyDescent="0.25">
      <c r="A16" s="330" t="s">
        <v>446</v>
      </c>
      <c r="B16" s="330"/>
      <c r="C16" s="330"/>
      <c r="D16" s="330"/>
      <c r="E16" s="331">
        <f>SUM(E14:E15)</f>
        <v>8680000</v>
      </c>
      <c r="F16" s="339">
        <f>E16*(Deflator!$N$86/Deflator!$N$84)</f>
        <v>9047071.0030276384</v>
      </c>
    </row>
    <row r="17" spans="1:7" x14ac:dyDescent="0.25">
      <c r="A17" s="332" t="s">
        <v>447</v>
      </c>
      <c r="B17" s="332">
        <v>1</v>
      </c>
      <c r="C17" s="332" t="s">
        <v>388</v>
      </c>
      <c r="D17" s="333">
        <v>1000000</v>
      </c>
      <c r="E17" s="334">
        <v>1000000</v>
      </c>
      <c r="F17" s="315">
        <f>E17*(Deflator!$N$86/Deflator!$N$84)</f>
        <v>1042289.2860630919</v>
      </c>
    </row>
    <row r="18" spans="1:7" x14ac:dyDescent="0.25">
      <c r="A18" s="332" t="s">
        <v>448</v>
      </c>
      <c r="B18" s="332">
        <v>1</v>
      </c>
      <c r="C18" s="332" t="s">
        <v>388</v>
      </c>
      <c r="D18" s="335">
        <v>0.25</v>
      </c>
      <c r="E18" s="334">
        <f>E17*D18</f>
        <v>250000</v>
      </c>
      <c r="F18" s="315">
        <f>E18*(Deflator!$N$86/Deflator!$N$84)</f>
        <v>260572.32151577299</v>
      </c>
    </row>
    <row r="19" spans="1:7" ht="25.5" x14ac:dyDescent="0.25">
      <c r="A19" s="330" t="s">
        <v>449</v>
      </c>
      <c r="B19" s="330"/>
      <c r="C19" s="330"/>
      <c r="D19" s="330"/>
      <c r="E19" s="331">
        <f>E18+E17</f>
        <v>1250000</v>
      </c>
      <c r="F19" s="339">
        <f>E19*(Deflator!$N$86/Deflator!$N$84)</f>
        <v>1302861.6075788648</v>
      </c>
    </row>
    <row r="20" spans="1:7" ht="25.5" x14ac:dyDescent="0.25">
      <c r="A20" s="330" t="s">
        <v>450</v>
      </c>
      <c r="B20" s="330"/>
      <c r="C20" s="330"/>
      <c r="D20" s="330"/>
      <c r="E20" s="331">
        <v>100000</v>
      </c>
      <c r="F20" s="339">
        <f>E20*(Deflator!$N$86/Deflator!$N$84)</f>
        <v>104228.92860630919</v>
      </c>
    </row>
    <row r="21" spans="1:7" x14ac:dyDescent="0.25">
      <c r="A21" s="336" t="s">
        <v>451</v>
      </c>
      <c r="B21" s="336"/>
      <c r="C21" s="336"/>
      <c r="D21" s="336"/>
      <c r="E21" s="331">
        <f>E19+E20</f>
        <v>1350000</v>
      </c>
      <c r="F21" s="339">
        <f>E21*(Deflator!$N$86/Deflator!$N$84)</f>
        <v>1407090.536185174</v>
      </c>
    </row>
    <row r="22" spans="1:7" ht="25.5" x14ac:dyDescent="0.25">
      <c r="A22" s="342" t="s">
        <v>452</v>
      </c>
      <c r="B22" s="342"/>
      <c r="C22" s="342"/>
      <c r="D22" s="342"/>
      <c r="E22" s="340">
        <f>E19+E14</f>
        <v>8957000</v>
      </c>
      <c r="F22" s="341">
        <f>E22*(Deflator!$N$86/Deflator!$N$84)</f>
        <v>9335785.1352671143</v>
      </c>
      <c r="G22" s="20">
        <f>E22/$E$24</f>
        <v>0.89302093718843467</v>
      </c>
    </row>
    <row r="23" spans="1:7" ht="25.5" x14ac:dyDescent="0.25">
      <c r="A23" s="342" t="s">
        <v>453</v>
      </c>
      <c r="B23" s="342"/>
      <c r="C23" s="342"/>
      <c r="D23" s="342"/>
      <c r="E23" s="340">
        <f>E15+E20</f>
        <v>1073000</v>
      </c>
      <c r="F23" s="341">
        <f>E23*(Deflator!$N$86/Deflator!$N$84)</f>
        <v>1118376.4039456977</v>
      </c>
      <c r="G23" s="20">
        <f>E23/$E$24</f>
        <v>0.1069790628115653</v>
      </c>
    </row>
    <row r="24" spans="1:7" x14ac:dyDescent="0.25">
      <c r="A24" s="338" t="s">
        <v>454</v>
      </c>
      <c r="B24" s="338"/>
      <c r="C24" s="338"/>
      <c r="D24" s="338"/>
      <c r="E24" s="337">
        <f>SUM(E22:E23)</f>
        <v>10030000</v>
      </c>
      <c r="F24" s="315">
        <f>E24*(Deflator!$N$86/Deflator!$N$84)</f>
        <v>10454161.539212812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7" workbookViewId="0">
      <selection activeCell="B29" sqref="B29"/>
    </sheetView>
  </sheetViews>
  <sheetFormatPr defaultColWidth="8.85546875" defaultRowHeight="12.75" x14ac:dyDescent="0.25"/>
  <cols>
    <col min="1" max="1" width="56" style="327" customWidth="1"/>
    <col min="2" max="2" width="11.5703125" style="327" customWidth="1"/>
    <col min="3" max="3" width="9.28515625" style="327" customWidth="1"/>
    <col min="4" max="4" width="17.28515625" style="327" customWidth="1"/>
    <col min="5" max="5" width="18.7109375" style="327" customWidth="1"/>
    <col min="6" max="6" width="45.28515625" style="327" customWidth="1"/>
    <col min="7" max="7" width="3.28515625" style="327" customWidth="1"/>
    <col min="8" max="16384" width="8.85546875" style="327"/>
  </cols>
  <sheetData>
    <row r="1" spans="1:7" x14ac:dyDescent="0.25">
      <c r="A1" s="327" t="s">
        <v>429</v>
      </c>
      <c r="F1" s="343">
        <v>43643</v>
      </c>
    </row>
    <row r="2" spans="1:7" x14ac:dyDescent="0.25">
      <c r="B2" s="343"/>
      <c r="C2" s="343"/>
      <c r="D2" s="343"/>
      <c r="E2" s="343"/>
      <c r="F2" s="343"/>
      <c r="G2" s="343"/>
    </row>
    <row r="3" spans="1:7" ht="25.5" x14ac:dyDescent="0.25">
      <c r="A3" s="328" t="s">
        <v>430</v>
      </c>
      <c r="B3" s="344"/>
      <c r="C3" s="344"/>
      <c r="D3" s="344"/>
      <c r="E3" s="344"/>
      <c r="F3" s="344"/>
      <c r="G3" s="344"/>
    </row>
    <row r="4" spans="1:7" x14ac:dyDescent="0.25">
      <c r="A4" s="328" t="s">
        <v>455</v>
      </c>
      <c r="B4" s="344"/>
      <c r="C4" s="344"/>
      <c r="D4" s="344"/>
      <c r="E4" s="344"/>
      <c r="F4" s="344"/>
      <c r="G4" s="344"/>
    </row>
    <row r="5" spans="1:7" x14ac:dyDescent="0.25">
      <c r="A5" s="345" t="s">
        <v>456</v>
      </c>
      <c r="B5" s="346" t="s">
        <v>457</v>
      </c>
      <c r="C5" s="345" t="s">
        <v>394</v>
      </c>
      <c r="D5" s="345" t="s">
        <v>458</v>
      </c>
      <c r="E5" s="345" t="s">
        <v>459</v>
      </c>
      <c r="F5" s="345" t="s">
        <v>460</v>
      </c>
    </row>
    <row r="6" spans="1:7" x14ac:dyDescent="0.2">
      <c r="A6" s="347" t="s">
        <v>461</v>
      </c>
      <c r="B6" s="348"/>
      <c r="C6" s="348"/>
      <c r="D6" s="348"/>
      <c r="E6" s="348"/>
      <c r="F6" s="349"/>
    </row>
    <row r="7" spans="1:7" x14ac:dyDescent="0.25">
      <c r="A7" s="350" t="s">
        <v>462</v>
      </c>
      <c r="B7" s="351">
        <v>1</v>
      </c>
      <c r="C7" s="352" t="s">
        <v>463</v>
      </c>
      <c r="D7" s="353">
        <v>110921</v>
      </c>
      <c r="E7" s="354">
        <f>B7*D7</f>
        <v>110921</v>
      </c>
      <c r="F7" s="355" t="s">
        <v>464</v>
      </c>
    </row>
    <row r="8" spans="1:7" x14ac:dyDescent="0.25">
      <c r="A8" s="356" t="s">
        <v>465</v>
      </c>
      <c r="B8" s="357">
        <v>1</v>
      </c>
      <c r="C8" s="358" t="s">
        <v>463</v>
      </c>
      <c r="D8" s="359">
        <v>2500</v>
      </c>
      <c r="E8" s="359">
        <f>B8*D8</f>
        <v>2500</v>
      </c>
      <c r="F8" s="360" t="s">
        <v>466</v>
      </c>
    </row>
    <row r="9" spans="1:7" x14ac:dyDescent="0.25">
      <c r="A9" s="356" t="s">
        <v>467</v>
      </c>
      <c r="B9" s="357">
        <v>1</v>
      </c>
      <c r="C9" s="358" t="s">
        <v>463</v>
      </c>
      <c r="D9" s="359">
        <v>5000</v>
      </c>
      <c r="E9" s="359">
        <f>B9*D9</f>
        <v>5000</v>
      </c>
      <c r="F9" s="360" t="s">
        <v>466</v>
      </c>
    </row>
    <row r="10" spans="1:7" x14ac:dyDescent="0.2">
      <c r="A10" s="361"/>
      <c r="B10" s="362"/>
      <c r="C10" s="362"/>
      <c r="D10" s="362"/>
      <c r="E10" s="362"/>
      <c r="F10" s="363"/>
    </row>
    <row r="11" spans="1:7" x14ac:dyDescent="0.2">
      <c r="A11" s="364" t="s">
        <v>468</v>
      </c>
      <c r="B11" s="365"/>
      <c r="C11" s="365"/>
      <c r="D11" s="365"/>
      <c r="E11" s="365"/>
      <c r="F11" s="366"/>
    </row>
    <row r="12" spans="1:7" x14ac:dyDescent="0.25">
      <c r="A12" s="350" t="s">
        <v>469</v>
      </c>
      <c r="B12" s="367">
        <v>5785</v>
      </c>
      <c r="C12" s="352" t="s">
        <v>470</v>
      </c>
      <c r="D12" s="368">
        <v>13.51</v>
      </c>
      <c r="E12" s="354">
        <v>78155.77</v>
      </c>
      <c r="F12" s="355" t="s">
        <v>471</v>
      </c>
    </row>
    <row r="13" spans="1:7" x14ac:dyDescent="0.25">
      <c r="A13" s="356" t="s">
        <v>472</v>
      </c>
      <c r="B13" s="369">
        <v>2479</v>
      </c>
      <c r="C13" s="358" t="s">
        <v>470</v>
      </c>
      <c r="D13" s="370">
        <v>25</v>
      </c>
      <c r="E13" s="359">
        <v>61982.47</v>
      </c>
      <c r="F13" s="360" t="s">
        <v>466</v>
      </c>
    </row>
    <row r="14" spans="1:7" x14ac:dyDescent="0.25">
      <c r="A14" s="356" t="s">
        <v>473</v>
      </c>
      <c r="B14" s="369">
        <v>14876</v>
      </c>
      <c r="C14" s="358" t="s">
        <v>474</v>
      </c>
      <c r="D14" s="370">
        <v>1.31</v>
      </c>
      <c r="E14" s="359">
        <v>19487.29</v>
      </c>
      <c r="F14" s="360" t="s">
        <v>471</v>
      </c>
    </row>
    <row r="15" spans="1:7" x14ac:dyDescent="0.25">
      <c r="A15" s="356" t="s">
        <v>475</v>
      </c>
      <c r="B15" s="369">
        <v>1653</v>
      </c>
      <c r="C15" s="358" t="s">
        <v>470</v>
      </c>
      <c r="D15" s="370">
        <v>98.37</v>
      </c>
      <c r="E15" s="359">
        <v>162592.42000000001</v>
      </c>
      <c r="F15" s="360" t="s">
        <v>471</v>
      </c>
    </row>
    <row r="16" spans="1:7" x14ac:dyDescent="0.25">
      <c r="A16" s="356" t="s">
        <v>476</v>
      </c>
      <c r="B16" s="369">
        <v>7438</v>
      </c>
      <c r="C16" s="358" t="s">
        <v>474</v>
      </c>
      <c r="D16" s="370">
        <v>71.05</v>
      </c>
      <c r="E16" s="359">
        <v>528462.56000000006</v>
      </c>
      <c r="F16" s="360" t="s">
        <v>471</v>
      </c>
    </row>
    <row r="17" spans="1:7" x14ac:dyDescent="0.25">
      <c r="A17" s="371" t="s">
        <v>477</v>
      </c>
      <c r="B17" s="372">
        <v>12806</v>
      </c>
      <c r="C17" s="373" t="s">
        <v>474</v>
      </c>
      <c r="D17" s="374">
        <v>5</v>
      </c>
      <c r="E17" s="375">
        <v>64029.440000000002</v>
      </c>
      <c r="F17" s="360" t="s">
        <v>494</v>
      </c>
    </row>
    <row r="18" spans="1:7" x14ac:dyDescent="0.2">
      <c r="A18" s="376" t="s">
        <v>478</v>
      </c>
      <c r="B18" s="399">
        <v>1</v>
      </c>
      <c r="C18" s="377" t="s">
        <v>463</v>
      </c>
      <c r="D18" s="378">
        <v>25000</v>
      </c>
      <c r="E18" s="378">
        <v>25000</v>
      </c>
      <c r="F18" s="360" t="s">
        <v>495</v>
      </c>
    </row>
    <row r="19" spans="1:7" x14ac:dyDescent="0.25">
      <c r="A19" s="356" t="s">
        <v>479</v>
      </c>
      <c r="B19" s="400">
        <v>70</v>
      </c>
      <c r="C19" s="358" t="s">
        <v>480</v>
      </c>
      <c r="D19" s="370">
        <v>273.83999999999997</v>
      </c>
      <c r="E19" s="359">
        <v>19168.8</v>
      </c>
      <c r="F19" s="360" t="s">
        <v>471</v>
      </c>
    </row>
    <row r="20" spans="1:7" x14ac:dyDescent="0.25">
      <c r="A20" s="356" t="s">
        <v>481</v>
      </c>
      <c r="B20" s="400">
        <v>175</v>
      </c>
      <c r="C20" s="358" t="s">
        <v>480</v>
      </c>
      <c r="D20" s="370">
        <v>700</v>
      </c>
      <c r="E20" s="359">
        <v>122500</v>
      </c>
      <c r="F20" s="360" t="s">
        <v>466</v>
      </c>
    </row>
    <row r="21" spans="1:7" x14ac:dyDescent="0.2">
      <c r="A21" s="361"/>
      <c r="B21" s="401"/>
      <c r="C21" s="362"/>
      <c r="D21" s="362"/>
      <c r="E21" s="362"/>
      <c r="F21" s="363"/>
    </row>
    <row r="22" spans="1:7" x14ac:dyDescent="0.2">
      <c r="A22" s="364" t="s">
        <v>482</v>
      </c>
      <c r="B22" s="402"/>
      <c r="C22" s="365"/>
      <c r="D22" s="365"/>
      <c r="E22" s="365"/>
      <c r="F22" s="366"/>
    </row>
    <row r="23" spans="1:7" x14ac:dyDescent="0.25">
      <c r="A23" s="379" t="s">
        <v>483</v>
      </c>
      <c r="B23" s="403">
        <v>156</v>
      </c>
      <c r="C23" s="380" t="s">
        <v>480</v>
      </c>
      <c r="D23" s="381">
        <v>130.33000000000001</v>
      </c>
      <c r="E23" s="382">
        <v>20331.48</v>
      </c>
      <c r="F23" s="383" t="s">
        <v>471</v>
      </c>
    </row>
    <row r="24" spans="1:7" x14ac:dyDescent="0.2">
      <c r="A24" s="346" t="s">
        <v>0</v>
      </c>
      <c r="B24" s="384"/>
      <c r="C24" s="384"/>
      <c r="D24" s="384"/>
      <c r="E24" s="385">
        <v>1220131.25</v>
      </c>
    </row>
    <row r="25" spans="1:7" x14ac:dyDescent="0.2">
      <c r="A25" s="346" t="s">
        <v>484</v>
      </c>
      <c r="B25" s="384"/>
      <c r="C25" s="384"/>
      <c r="D25" s="384"/>
      <c r="E25" s="385">
        <v>183019.69</v>
      </c>
    </row>
    <row r="26" spans="1:7" x14ac:dyDescent="0.2">
      <c r="A26" s="386" t="s">
        <v>485</v>
      </c>
      <c r="B26" s="387"/>
      <c r="C26" s="387"/>
      <c r="D26" s="387"/>
      <c r="E26" s="388">
        <f>SUM(E24:E25)</f>
        <v>1403150.94</v>
      </c>
      <c r="F26" s="389"/>
    </row>
    <row r="27" spans="1:7" x14ac:dyDescent="0.25">
      <c r="A27" s="390" t="s">
        <v>486</v>
      </c>
      <c r="B27" s="390"/>
      <c r="C27" s="390"/>
      <c r="D27" s="390"/>
      <c r="E27" s="390"/>
      <c r="F27" s="391"/>
      <c r="G27" s="390"/>
    </row>
    <row r="28" spans="1:7" x14ac:dyDescent="0.25">
      <c r="F28" s="392"/>
    </row>
    <row r="29" spans="1:7" x14ac:dyDescent="0.2">
      <c r="A29" s="303" t="s">
        <v>243</v>
      </c>
      <c r="B29" s="310">
        <v>0.15</v>
      </c>
    </row>
    <row r="31" spans="1:7" x14ac:dyDescent="0.2">
      <c r="A31" s="386" t="s">
        <v>487</v>
      </c>
      <c r="B31" s="387"/>
      <c r="C31" s="387"/>
      <c r="D31" s="387"/>
      <c r="E31" s="388">
        <f>E33-E26</f>
        <v>247614.87176470598</v>
      </c>
    </row>
    <row r="33" spans="1:5" x14ac:dyDescent="0.2">
      <c r="A33" s="393" t="s">
        <v>488</v>
      </c>
      <c r="B33" s="394"/>
      <c r="C33" s="394"/>
      <c r="D33" s="394"/>
      <c r="E33" s="395">
        <f>E26/(1-B29)</f>
        <v>1650765.8117647059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18"/>
  <sheetViews>
    <sheetView zoomScale="90" zoomScaleNormal="90" workbookViewId="0">
      <pane ySplit="1" topLeftCell="A2" activePane="bottomLeft" state="frozen"/>
      <selection pane="bottomLeft" activeCell="C3" sqref="C3:C6"/>
    </sheetView>
  </sheetViews>
  <sheetFormatPr defaultRowHeight="15" x14ac:dyDescent="0.25"/>
  <cols>
    <col min="1" max="1" width="63.7109375" customWidth="1"/>
    <col min="2" max="2" width="21.140625" customWidth="1"/>
    <col min="3" max="3" width="72.42578125" customWidth="1"/>
    <col min="4" max="4" width="9.140625" style="4"/>
    <col min="8" max="8" width="44.42578125" bestFit="1" customWidth="1"/>
    <col min="9" max="9" width="20" bestFit="1" customWidth="1"/>
  </cols>
  <sheetData>
    <row r="1" spans="1:4" ht="15.75" thickBot="1" x14ac:dyDescent="0.3">
      <c r="A1" s="136" t="s">
        <v>5</v>
      </c>
      <c r="B1" s="136" t="s">
        <v>3</v>
      </c>
      <c r="C1" s="136" t="s">
        <v>4</v>
      </c>
    </row>
    <row r="2" spans="1:4" s="1" customFormat="1" x14ac:dyDescent="0.25">
      <c r="A2" s="135" t="s">
        <v>6</v>
      </c>
      <c r="B2" s="135"/>
      <c r="C2" s="135"/>
      <c r="D2" s="4"/>
    </row>
    <row r="3" spans="1:4" s="1" customFormat="1" x14ac:dyDescent="0.25">
      <c r="A3" s="11" t="s">
        <v>2</v>
      </c>
      <c r="B3" s="46">
        <v>7.0000000000000007E-2</v>
      </c>
      <c r="C3" s="432" t="s">
        <v>175</v>
      </c>
      <c r="D3" s="4"/>
    </row>
    <row r="4" spans="1:4" s="1" customFormat="1" x14ac:dyDescent="0.25">
      <c r="A4" s="8" t="s">
        <v>239</v>
      </c>
      <c r="B4" s="193">
        <v>2019</v>
      </c>
      <c r="C4" s="425"/>
      <c r="D4" s="4"/>
    </row>
    <row r="5" spans="1:4" s="1" customFormat="1" x14ac:dyDescent="0.25">
      <c r="A5" s="8" t="s">
        <v>240</v>
      </c>
      <c r="B5" s="193">
        <v>2017</v>
      </c>
      <c r="C5" s="425"/>
      <c r="D5" s="4"/>
    </row>
    <row r="6" spans="1:4" s="1" customFormat="1" x14ac:dyDescent="0.25">
      <c r="A6" s="8" t="s">
        <v>178</v>
      </c>
      <c r="B6" s="8">
        <v>20</v>
      </c>
      <c r="C6" s="426"/>
      <c r="D6" s="4"/>
    </row>
    <row r="7" spans="1:4" s="1" customFormat="1" x14ac:dyDescent="0.25">
      <c r="A7" s="8" t="s">
        <v>189</v>
      </c>
      <c r="B7" s="193">
        <v>2021</v>
      </c>
      <c r="C7" s="8"/>
      <c r="D7" s="4"/>
    </row>
    <row r="8" spans="1:4" s="1" customFormat="1" x14ac:dyDescent="0.25">
      <c r="A8" s="8" t="s">
        <v>180</v>
      </c>
      <c r="B8" s="8">
        <v>2022</v>
      </c>
      <c r="C8" s="8"/>
      <c r="D8" s="4"/>
    </row>
    <row r="9" spans="1:4" s="1" customFormat="1" x14ac:dyDescent="0.25">
      <c r="A9" s="8" t="s">
        <v>181</v>
      </c>
      <c r="B9" s="8">
        <v>2041</v>
      </c>
      <c r="C9" s="8"/>
      <c r="D9" s="4"/>
    </row>
    <row r="10" spans="1:4" s="1" customFormat="1" x14ac:dyDescent="0.25">
      <c r="A10" s="2" t="s">
        <v>143</v>
      </c>
      <c r="B10" s="66">
        <v>1.1014999999999999</v>
      </c>
      <c r="C10" s="8" t="s">
        <v>175</v>
      </c>
      <c r="D10" s="4"/>
    </row>
    <row r="11" spans="1:4" s="1" customFormat="1" x14ac:dyDescent="0.25">
      <c r="A11" s="190" t="s">
        <v>203</v>
      </c>
      <c r="B11" s="6">
        <v>1000000</v>
      </c>
      <c r="C11" s="438" t="s">
        <v>237</v>
      </c>
      <c r="D11" s="4"/>
    </row>
    <row r="12" spans="1:4" s="1" customFormat="1" x14ac:dyDescent="0.25">
      <c r="A12" s="8" t="s">
        <v>207</v>
      </c>
      <c r="B12" s="243">
        <v>1000</v>
      </c>
      <c r="C12" s="439"/>
      <c r="D12" s="4"/>
    </row>
    <row r="13" spans="1:4" s="1" customFormat="1" x14ac:dyDescent="0.25">
      <c r="A13" s="8" t="s">
        <v>263</v>
      </c>
      <c r="B13" s="243">
        <v>2000</v>
      </c>
      <c r="C13" s="440"/>
      <c r="D13" s="4"/>
    </row>
    <row r="14" spans="1:4" s="1" customFormat="1" x14ac:dyDescent="0.25">
      <c r="A14" s="8"/>
      <c r="B14" s="8"/>
      <c r="C14" s="8"/>
      <c r="D14" s="4"/>
    </row>
    <row r="15" spans="1:4" s="1" customFormat="1" ht="15.75" thickBot="1" x14ac:dyDescent="0.3">
      <c r="A15" s="139" t="s">
        <v>8</v>
      </c>
      <c r="B15" s="140"/>
      <c r="C15" s="140"/>
      <c r="D15" s="4"/>
    </row>
    <row r="16" spans="1:4" s="1" customFormat="1" x14ac:dyDescent="0.25">
      <c r="A16" s="137" t="s">
        <v>170</v>
      </c>
      <c r="B16" s="138">
        <f>'4-Cost Estimates'!F11</f>
        <v>3368491.2757104039</v>
      </c>
      <c r="C16" s="424" t="s">
        <v>420</v>
      </c>
      <c r="D16" s="4"/>
    </row>
    <row r="17" spans="1:4" s="1" customFormat="1" x14ac:dyDescent="0.25">
      <c r="A17" s="51" t="s">
        <v>121</v>
      </c>
      <c r="B17" s="10">
        <f>(B16/Deflator!P86)*Deflator!P84</f>
        <v>3232421.9979495299</v>
      </c>
      <c r="C17" s="425"/>
      <c r="D17" s="4"/>
    </row>
    <row r="18" spans="1:4" s="1" customFormat="1" x14ac:dyDescent="0.25">
      <c r="A18" s="51" t="s">
        <v>244</v>
      </c>
      <c r="B18" s="10">
        <f>'4-Cost Estimates'!H5</f>
        <v>6247500</v>
      </c>
      <c r="C18" s="425"/>
      <c r="D18" s="4"/>
    </row>
    <row r="19" spans="1:4" s="1" customFormat="1" x14ac:dyDescent="0.25">
      <c r="A19" s="250" t="s">
        <v>245</v>
      </c>
      <c r="B19" s="10">
        <f>(B18/Deflator!P86)*Deflator!P84</f>
        <v>5995133.9573918656</v>
      </c>
      <c r="C19" s="425"/>
      <c r="D19" s="4"/>
    </row>
    <row r="20" spans="1:4" s="1" customFormat="1" x14ac:dyDescent="0.25">
      <c r="A20" s="51" t="s">
        <v>246</v>
      </c>
      <c r="B20" s="10">
        <f>'4-Cost Estimates'!H6</f>
        <v>3825000</v>
      </c>
      <c r="C20" s="425"/>
      <c r="D20" s="4"/>
    </row>
    <row r="21" spans="1:4" s="1" customFormat="1" x14ac:dyDescent="0.25">
      <c r="A21" s="250" t="s">
        <v>247</v>
      </c>
      <c r="B21" s="10">
        <f>(B20/Deflator!P86)*Deflator!P84</f>
        <v>3670490.1779950196</v>
      </c>
      <c r="C21" s="425"/>
      <c r="D21" s="4"/>
    </row>
    <row r="22" spans="1:4" s="1" customFormat="1" x14ac:dyDescent="0.25">
      <c r="A22" s="51" t="s">
        <v>248</v>
      </c>
      <c r="B22" s="10">
        <f>'4-Cost Estimates'!H7</f>
        <v>1403150.94</v>
      </c>
      <c r="C22" s="425"/>
      <c r="D22" s="4"/>
    </row>
    <row r="23" spans="1:4" s="1" customFormat="1" x14ac:dyDescent="0.25">
      <c r="A23" s="250" t="s">
        <v>249</v>
      </c>
      <c r="B23" s="10">
        <f>(B22/Deflator!P86)*Deflator!P84</f>
        <v>1346471.0440560728</v>
      </c>
      <c r="C23" s="425"/>
      <c r="D23" s="4"/>
    </row>
    <row r="24" spans="1:4" s="1" customFormat="1" x14ac:dyDescent="0.25">
      <c r="A24" s="8" t="s">
        <v>250</v>
      </c>
      <c r="B24" s="10">
        <f>'4-Cost Estimates'!H8</f>
        <v>1275000</v>
      </c>
      <c r="C24" s="425"/>
      <c r="D24" s="4"/>
    </row>
    <row r="25" spans="1:4" s="1" customFormat="1" x14ac:dyDescent="0.25">
      <c r="A25" s="8" t="s">
        <v>251</v>
      </c>
      <c r="B25" s="10">
        <f>(B24/Deflator!P86)*Deflator!P84</f>
        <v>1223496.7259983397</v>
      </c>
      <c r="C25" s="425"/>
      <c r="D25" s="4"/>
    </row>
    <row r="26" spans="1:4" s="1" customFormat="1" x14ac:dyDescent="0.25">
      <c r="A26" s="8" t="s">
        <v>258</v>
      </c>
      <c r="B26" s="10">
        <f>'4-Cost Estimates'!H9</f>
        <v>9335785.1352671143</v>
      </c>
      <c r="C26" s="425"/>
      <c r="D26" s="4"/>
    </row>
    <row r="27" spans="1:4" s="1" customFormat="1" x14ac:dyDescent="0.25">
      <c r="A27" s="8" t="s">
        <v>259</v>
      </c>
      <c r="B27" s="10">
        <f>(B26/Deflator!P86)*Deflator!P84</f>
        <v>8958668.6648025755</v>
      </c>
      <c r="C27" s="425"/>
      <c r="D27" s="4"/>
    </row>
    <row r="28" spans="1:4" s="1" customFormat="1" x14ac:dyDescent="0.25">
      <c r="A28" s="8" t="s">
        <v>256</v>
      </c>
      <c r="B28" s="10">
        <f>SUM(B18,B20,B22,B24,B26)</f>
        <v>22086436.075267114</v>
      </c>
      <c r="C28" s="425"/>
      <c r="D28" s="4"/>
    </row>
    <row r="29" spans="1:4" s="1" customFormat="1" x14ac:dyDescent="0.25">
      <c r="A29" s="8" t="s">
        <v>257</v>
      </c>
      <c r="B29" s="10">
        <f>SUM(B19,B21,B23,B25,B27)</f>
        <v>21194260.570243873</v>
      </c>
      <c r="C29" s="425"/>
      <c r="D29" s="4"/>
    </row>
    <row r="30" spans="1:4" s="1" customFormat="1" x14ac:dyDescent="0.25">
      <c r="A30" s="8" t="s">
        <v>410</v>
      </c>
      <c r="B30" s="10">
        <f>'4-Cost Estimates'!I22</f>
        <v>449538.63792429352</v>
      </c>
      <c r="C30" s="425"/>
      <c r="D30" s="4"/>
    </row>
    <row r="31" spans="1:4" x14ac:dyDescent="0.25">
      <c r="A31" s="2" t="s">
        <v>310</v>
      </c>
      <c r="B31" s="10">
        <f>6500*12</f>
        <v>78000</v>
      </c>
      <c r="C31" s="426"/>
    </row>
    <row r="32" spans="1:4" s="1" customFormat="1" x14ac:dyDescent="0.25">
      <c r="A32" s="8"/>
      <c r="B32" s="10"/>
      <c r="C32" s="8"/>
      <c r="D32" s="4"/>
    </row>
    <row r="33" spans="1:4" s="1" customFormat="1" ht="15.75" thickBot="1" x14ac:dyDescent="0.3">
      <c r="A33" s="142" t="s">
        <v>298</v>
      </c>
      <c r="B33" s="143"/>
      <c r="C33" s="140"/>
      <c r="D33" s="4"/>
    </row>
    <row r="34" spans="1:4" s="1" customFormat="1" x14ac:dyDescent="0.25">
      <c r="A34" s="258" t="s">
        <v>260</v>
      </c>
      <c r="B34" s="260">
        <v>54000</v>
      </c>
      <c r="C34" s="424" t="s">
        <v>421</v>
      </c>
      <c r="D34" s="4"/>
    </row>
    <row r="35" spans="1:4" s="1" customFormat="1" x14ac:dyDescent="0.25">
      <c r="A35" s="258" t="s">
        <v>267</v>
      </c>
      <c r="B35" s="260">
        <v>2000</v>
      </c>
      <c r="C35" s="425"/>
      <c r="D35" s="4"/>
    </row>
    <row r="36" spans="1:4" s="1" customFormat="1" x14ac:dyDescent="0.25">
      <c r="A36" s="258" t="s">
        <v>299</v>
      </c>
      <c r="B36" s="260">
        <f>(B34*B35)/2000</f>
        <v>54000</v>
      </c>
      <c r="C36" s="425"/>
      <c r="D36" s="4"/>
    </row>
    <row r="37" spans="1:4" s="1" customFormat="1" x14ac:dyDescent="0.25">
      <c r="A37" s="258" t="s">
        <v>261</v>
      </c>
      <c r="B37" s="166">
        <v>14</v>
      </c>
      <c r="C37" s="425"/>
      <c r="D37" s="4"/>
    </row>
    <row r="38" spans="1:4" s="1" customFormat="1" x14ac:dyDescent="0.25">
      <c r="A38" s="264" t="s">
        <v>262</v>
      </c>
      <c r="B38" s="39">
        <v>360</v>
      </c>
      <c r="C38" s="425"/>
      <c r="D38" s="4"/>
    </row>
    <row r="39" spans="1:4" s="1" customFormat="1" x14ac:dyDescent="0.25">
      <c r="A39" s="258" t="s">
        <v>381</v>
      </c>
      <c r="B39" s="280">
        <f>(B38/B37)*B36</f>
        <v>1388571.4285714286</v>
      </c>
      <c r="C39" s="425"/>
      <c r="D39" s="4"/>
    </row>
    <row r="40" spans="1:4" s="1" customFormat="1" x14ac:dyDescent="0.25">
      <c r="A40" s="258" t="s">
        <v>359</v>
      </c>
      <c r="B40" s="284">
        <v>0.5</v>
      </c>
      <c r="C40" s="425"/>
      <c r="D40" s="4"/>
    </row>
    <row r="41" spans="1:4" s="1" customFormat="1" x14ac:dyDescent="0.25">
      <c r="A41" s="258" t="s">
        <v>360</v>
      </c>
      <c r="B41" s="284">
        <f>1-B40</f>
        <v>0.5</v>
      </c>
      <c r="C41" s="425"/>
      <c r="D41" s="4"/>
    </row>
    <row r="42" spans="1:4" s="1" customFormat="1" x14ac:dyDescent="0.25">
      <c r="A42" s="258" t="s">
        <v>367</v>
      </c>
      <c r="B42" s="284">
        <v>0.75</v>
      </c>
      <c r="C42" s="425"/>
      <c r="D42" s="4"/>
    </row>
    <row r="43" spans="1:4" s="1" customFormat="1" x14ac:dyDescent="0.25">
      <c r="A43" s="258" t="s">
        <v>368</v>
      </c>
      <c r="B43" s="284">
        <v>0.05</v>
      </c>
      <c r="C43" s="426"/>
      <c r="D43" s="4"/>
    </row>
    <row r="44" spans="1:4" s="1" customFormat="1" x14ac:dyDescent="0.25">
      <c r="A44" s="258" t="s">
        <v>427</v>
      </c>
      <c r="B44" s="260">
        <v>40000</v>
      </c>
      <c r="C44" s="438" t="s">
        <v>266</v>
      </c>
      <c r="D44" s="4"/>
    </row>
    <row r="45" spans="1:4" s="1" customFormat="1" x14ac:dyDescent="0.25">
      <c r="A45" s="258" t="s">
        <v>428</v>
      </c>
      <c r="B45" s="166">
        <f>B44/B13</f>
        <v>20</v>
      </c>
      <c r="C45" s="440"/>
      <c r="D45" s="4"/>
    </row>
    <row r="46" spans="1:4" s="1" customFormat="1" x14ac:dyDescent="0.25">
      <c r="A46" s="258" t="s">
        <v>361</v>
      </c>
      <c r="B46" s="167">
        <v>0.5</v>
      </c>
      <c r="C46" s="432" t="s">
        <v>422</v>
      </c>
      <c r="D46" s="4"/>
    </row>
    <row r="47" spans="1:4" s="1" customFormat="1" x14ac:dyDescent="0.25">
      <c r="A47" s="258" t="s">
        <v>362</v>
      </c>
      <c r="B47" s="167">
        <v>33.5</v>
      </c>
      <c r="C47" s="425"/>
      <c r="D47" s="4"/>
    </row>
    <row r="48" spans="1:4" s="1" customFormat="1" x14ac:dyDescent="0.25">
      <c r="A48" s="258" t="s">
        <v>363</v>
      </c>
      <c r="B48" s="166">
        <v>2</v>
      </c>
      <c r="C48" s="425"/>
      <c r="D48" s="4"/>
    </row>
    <row r="49" spans="1:5" s="1" customFormat="1" x14ac:dyDescent="0.25">
      <c r="A49" s="258" t="s">
        <v>364</v>
      </c>
      <c r="B49" s="166">
        <v>47</v>
      </c>
      <c r="C49" s="426"/>
      <c r="D49" s="4"/>
    </row>
    <row r="50" spans="1:5" s="1" customFormat="1" x14ac:dyDescent="0.25">
      <c r="A50" s="258" t="s">
        <v>271</v>
      </c>
      <c r="B50" s="166">
        <v>19</v>
      </c>
      <c r="C50" s="432" t="s">
        <v>421</v>
      </c>
      <c r="D50" s="4"/>
    </row>
    <row r="51" spans="1:5" s="1" customFormat="1" x14ac:dyDescent="0.25">
      <c r="A51" s="258" t="s">
        <v>272</v>
      </c>
      <c r="B51" s="166">
        <v>25</v>
      </c>
      <c r="C51" s="426"/>
      <c r="D51" s="4"/>
    </row>
    <row r="52" spans="1:5" s="4" customFormat="1" x14ac:dyDescent="0.25">
      <c r="A52" s="8" t="s">
        <v>126</v>
      </c>
      <c r="B52" s="56">
        <v>28.6</v>
      </c>
      <c r="C52" s="432" t="s">
        <v>175</v>
      </c>
    </row>
    <row r="53" spans="1:5" s="4" customFormat="1" x14ac:dyDescent="0.25">
      <c r="A53" s="51" t="s">
        <v>236</v>
      </c>
      <c r="B53" s="56">
        <v>0.9</v>
      </c>
      <c r="C53" s="425"/>
    </row>
    <row r="54" spans="1:5" s="4" customFormat="1" x14ac:dyDescent="0.25">
      <c r="A54" s="45" t="s">
        <v>162</v>
      </c>
      <c r="B54" s="104">
        <v>1.68</v>
      </c>
      <c r="C54" s="425"/>
    </row>
    <row r="55" spans="1:5" s="4" customFormat="1" x14ac:dyDescent="0.25">
      <c r="A55" s="45" t="s">
        <v>176</v>
      </c>
      <c r="B55" s="48">
        <v>1</v>
      </c>
      <c r="C55" s="426"/>
    </row>
    <row r="56" spans="1:5" s="4" customFormat="1" x14ac:dyDescent="0.25">
      <c r="A56" s="273" t="s">
        <v>286</v>
      </c>
      <c r="B56" s="48"/>
      <c r="C56" s="8"/>
    </row>
    <row r="57" spans="1:5" s="4" customFormat="1" ht="15.75" customHeight="1" x14ac:dyDescent="0.25">
      <c r="A57" s="271" t="s">
        <v>277</v>
      </c>
      <c r="B57" s="272">
        <v>23.29</v>
      </c>
      <c r="C57" s="433" t="s">
        <v>423</v>
      </c>
      <c r="D57" s="245"/>
      <c r="E57" s="21"/>
    </row>
    <row r="58" spans="1:5" s="4" customFormat="1" x14ac:dyDescent="0.25">
      <c r="A58" s="271" t="s">
        <v>278</v>
      </c>
      <c r="B58" s="272">
        <v>8.59</v>
      </c>
      <c r="C58" s="434"/>
      <c r="D58" s="245"/>
      <c r="E58" s="21"/>
    </row>
    <row r="59" spans="1:5" s="4" customFormat="1" x14ac:dyDescent="0.25">
      <c r="A59" s="271" t="s">
        <v>279</v>
      </c>
      <c r="B59" s="272">
        <v>6.31</v>
      </c>
      <c r="C59" s="434"/>
      <c r="D59" s="245"/>
      <c r="E59" s="21"/>
    </row>
    <row r="60" spans="1:5" s="4" customFormat="1" x14ac:dyDescent="0.25">
      <c r="A60" s="271" t="s">
        <v>280</v>
      </c>
      <c r="B60" s="272">
        <v>2.89</v>
      </c>
      <c r="C60" s="434"/>
      <c r="D60" s="245"/>
      <c r="E60" s="21"/>
    </row>
    <row r="61" spans="1:5" s="4" customFormat="1" x14ac:dyDescent="0.25">
      <c r="A61" s="271" t="s">
        <v>281</v>
      </c>
      <c r="B61" s="272">
        <v>1.76</v>
      </c>
      <c r="C61" s="434"/>
      <c r="D61" s="245"/>
      <c r="E61" s="21"/>
    </row>
    <row r="62" spans="1:5" s="4" customFormat="1" x14ac:dyDescent="0.25">
      <c r="A62" s="271" t="s">
        <v>282</v>
      </c>
      <c r="B62" s="272">
        <v>0.76</v>
      </c>
      <c r="C62" s="434"/>
      <c r="D62" s="245"/>
      <c r="E62" s="21"/>
    </row>
    <row r="63" spans="1:5" s="4" customFormat="1" x14ac:dyDescent="0.25">
      <c r="A63" s="271" t="s">
        <v>283</v>
      </c>
      <c r="B63" s="272">
        <v>5.15</v>
      </c>
      <c r="C63" s="434"/>
      <c r="D63" s="245"/>
      <c r="E63" s="21"/>
    </row>
    <row r="64" spans="1:5" s="4" customFormat="1" x14ac:dyDescent="0.25">
      <c r="A64" s="271" t="s">
        <v>284</v>
      </c>
      <c r="B64" s="272">
        <f>SUM(B57:B60,B63)</f>
        <v>46.23</v>
      </c>
      <c r="C64" s="434"/>
      <c r="D64" s="245"/>
      <c r="E64" s="21"/>
    </row>
    <row r="65" spans="1:5" s="4" customFormat="1" x14ac:dyDescent="0.25">
      <c r="A65" s="271" t="s">
        <v>285</v>
      </c>
      <c r="B65" s="272">
        <f>(B64/Deflator!C81)*Deflator!C84</f>
        <v>48.078131201233013</v>
      </c>
      <c r="C65" s="435"/>
      <c r="D65" s="245"/>
      <c r="E65" s="21"/>
    </row>
    <row r="66" spans="1:5" s="4" customFormat="1" x14ac:dyDescent="0.25">
      <c r="A66" s="130" t="s">
        <v>287</v>
      </c>
      <c r="B66" s="56">
        <f>B65+B52</f>
        <v>76.678131201233015</v>
      </c>
      <c r="C66" s="2"/>
    </row>
    <row r="67" spans="1:5" s="4" customFormat="1" x14ac:dyDescent="0.25">
      <c r="A67" s="144" t="s">
        <v>357</v>
      </c>
      <c r="B67" s="300">
        <v>399</v>
      </c>
      <c r="C67" s="436" t="s">
        <v>425</v>
      </c>
    </row>
    <row r="68" spans="1:5" s="4" customFormat="1" x14ac:dyDescent="0.25">
      <c r="A68" s="144" t="s">
        <v>358</v>
      </c>
      <c r="B68" s="300">
        <f>B67*(Deflator!C84/Deflator!C71)</f>
        <v>509.29344998817686</v>
      </c>
      <c r="C68" s="437"/>
    </row>
    <row r="69" spans="1:5" s="4" customFormat="1" x14ac:dyDescent="0.25">
      <c r="A69" s="144" t="s">
        <v>318</v>
      </c>
      <c r="B69" s="145">
        <v>1.6</v>
      </c>
      <c r="C69" s="433" t="s">
        <v>424</v>
      </c>
    </row>
    <row r="70" spans="1:5" s="4" customFormat="1" x14ac:dyDescent="0.25">
      <c r="A70" s="144" t="s">
        <v>316</v>
      </c>
      <c r="B70" s="145">
        <v>49.7</v>
      </c>
      <c r="C70" s="434"/>
    </row>
    <row r="71" spans="1:5" s="4" customFormat="1" x14ac:dyDescent="0.25">
      <c r="A71" s="144" t="s">
        <v>320</v>
      </c>
      <c r="B71" s="145">
        <v>122.1</v>
      </c>
      <c r="C71" s="435"/>
    </row>
    <row r="72" spans="1:5" s="4" customFormat="1" x14ac:dyDescent="0.25">
      <c r="A72" s="8" t="s">
        <v>163</v>
      </c>
      <c r="B72" s="10">
        <v>3200</v>
      </c>
      <c r="C72" s="432" t="s">
        <v>175</v>
      </c>
    </row>
    <row r="73" spans="1:5" s="4" customFormat="1" x14ac:dyDescent="0.25">
      <c r="A73" s="8" t="s">
        <v>164</v>
      </c>
      <c r="B73" s="10">
        <v>63900</v>
      </c>
      <c r="C73" s="425"/>
    </row>
    <row r="74" spans="1:5" s="4" customFormat="1" x14ac:dyDescent="0.25">
      <c r="A74" s="8" t="s">
        <v>165</v>
      </c>
      <c r="B74" s="10">
        <v>125000</v>
      </c>
      <c r="C74" s="425"/>
    </row>
    <row r="75" spans="1:5" s="4" customFormat="1" x14ac:dyDescent="0.25">
      <c r="A75" s="8" t="s">
        <v>166</v>
      </c>
      <c r="B75" s="10">
        <v>459100</v>
      </c>
      <c r="C75" s="425"/>
    </row>
    <row r="76" spans="1:5" s="4" customFormat="1" x14ac:dyDescent="0.25">
      <c r="A76" s="8" t="s">
        <v>167</v>
      </c>
      <c r="B76" s="10">
        <v>9600000</v>
      </c>
      <c r="C76" s="425"/>
    </row>
    <row r="77" spans="1:5" s="4" customFormat="1" x14ac:dyDescent="0.25">
      <c r="A77" s="8" t="s">
        <v>168</v>
      </c>
      <c r="B77" s="10">
        <v>174000</v>
      </c>
      <c r="C77" s="425"/>
    </row>
    <row r="78" spans="1:5" s="4" customFormat="1" x14ac:dyDescent="0.25">
      <c r="A78" s="8" t="s">
        <v>169</v>
      </c>
      <c r="B78" s="10">
        <v>132200</v>
      </c>
      <c r="C78" s="425"/>
    </row>
    <row r="79" spans="1:5" s="4" customFormat="1" x14ac:dyDescent="0.25">
      <c r="A79" s="8" t="s">
        <v>190</v>
      </c>
      <c r="B79" s="10">
        <v>4300</v>
      </c>
      <c r="C79" s="426"/>
    </row>
    <row r="80" spans="1:5" s="4" customFormat="1" x14ac:dyDescent="0.25">
      <c r="A80" s="8" t="s">
        <v>347</v>
      </c>
      <c r="B80" s="298">
        <v>0.40899999999999997</v>
      </c>
      <c r="C80" s="421" t="s">
        <v>426</v>
      </c>
    </row>
    <row r="81" spans="1:4" s="4" customFormat="1" x14ac:dyDescent="0.25">
      <c r="A81" s="8" t="s">
        <v>345</v>
      </c>
      <c r="B81" s="298">
        <f>B80*(Deflator!$C$84/Deflator!$C$67)</f>
        <v>0.56609794871794861</v>
      </c>
      <c r="C81" s="422"/>
    </row>
    <row r="82" spans="1:4" s="4" customFormat="1" x14ac:dyDescent="0.25">
      <c r="A82" s="8" t="s">
        <v>348</v>
      </c>
      <c r="B82" s="298">
        <v>0.2006</v>
      </c>
      <c r="C82" s="422"/>
    </row>
    <row r="83" spans="1:4" s="4" customFormat="1" x14ac:dyDescent="0.25">
      <c r="A83" s="8" t="s">
        <v>346</v>
      </c>
      <c r="B83" s="298">
        <f>B82*(Deflator!$C$84/Deflator!$C$67)</f>
        <v>0.27765097435897435</v>
      </c>
      <c r="C83" s="423"/>
    </row>
    <row r="84" spans="1:4" s="1" customFormat="1" ht="15.75" thickBot="1" x14ac:dyDescent="0.3">
      <c r="A84" s="139" t="s">
        <v>265</v>
      </c>
      <c r="B84" s="143"/>
      <c r="C84" s="140"/>
      <c r="D84" s="4"/>
    </row>
    <row r="85" spans="1:4" s="1" customFormat="1" x14ac:dyDescent="0.25">
      <c r="A85" s="103" t="s">
        <v>129</v>
      </c>
      <c r="B85" s="138">
        <v>2000</v>
      </c>
      <c r="C85" s="424" t="s">
        <v>175</v>
      </c>
      <c r="D85" s="4"/>
    </row>
    <row r="86" spans="1:4" s="1" customFormat="1" x14ac:dyDescent="0.25">
      <c r="A86" s="8" t="s">
        <v>130</v>
      </c>
      <c r="B86" s="10">
        <v>8300</v>
      </c>
      <c r="C86" s="425"/>
      <c r="D86" s="4"/>
    </row>
    <row r="87" spans="1:4" x14ac:dyDescent="0.25">
      <c r="A87" s="8" t="s">
        <v>131</v>
      </c>
      <c r="B87" s="10">
        <v>377800</v>
      </c>
      <c r="C87" s="425"/>
    </row>
    <row r="88" spans="1:4" s="1" customFormat="1" x14ac:dyDescent="0.25">
      <c r="A88" s="8" t="s">
        <v>132</v>
      </c>
      <c r="B88" s="10">
        <v>48900</v>
      </c>
      <c r="C88" s="425"/>
      <c r="D88" s="4"/>
    </row>
    <row r="89" spans="1:4" s="1" customFormat="1" x14ac:dyDescent="0.25">
      <c r="A89" s="8" t="s">
        <v>208</v>
      </c>
      <c r="B89" s="10">
        <v>1</v>
      </c>
      <c r="C89" s="425"/>
      <c r="D89" s="4"/>
    </row>
    <row r="90" spans="1:4" s="1" customFormat="1" x14ac:dyDescent="0.25">
      <c r="A90" s="8" t="s">
        <v>209</v>
      </c>
      <c r="B90" s="10">
        <v>1</v>
      </c>
      <c r="C90" s="425"/>
      <c r="D90" s="4"/>
    </row>
    <row r="91" spans="1:4" s="1" customFormat="1" x14ac:dyDescent="0.25">
      <c r="A91" s="8" t="s">
        <v>210</v>
      </c>
      <c r="B91" s="10">
        <v>1</v>
      </c>
      <c r="C91" s="425"/>
      <c r="D91" s="4"/>
    </row>
    <row r="92" spans="1:4" s="1" customFormat="1" x14ac:dyDescent="0.25">
      <c r="A92" s="8" t="s">
        <v>211</v>
      </c>
      <c r="B92" s="10">
        <v>1</v>
      </c>
      <c r="C92" s="425"/>
      <c r="D92" s="4"/>
    </row>
    <row r="93" spans="1:4" s="1" customFormat="1" x14ac:dyDescent="0.25">
      <c r="A93" s="8" t="s">
        <v>212</v>
      </c>
      <c r="B93" s="10">
        <v>2</v>
      </c>
      <c r="C93" s="425"/>
      <c r="D93" s="4"/>
    </row>
    <row r="94" spans="1:4" s="1" customFormat="1" x14ac:dyDescent="0.25">
      <c r="A94" s="8" t="s">
        <v>213</v>
      </c>
      <c r="B94" s="10">
        <v>2</v>
      </c>
      <c r="C94" s="425"/>
      <c r="D94" s="4"/>
    </row>
    <row r="95" spans="1:4" s="1" customFormat="1" x14ac:dyDescent="0.25">
      <c r="A95" s="8" t="s">
        <v>214</v>
      </c>
      <c r="B95" s="10">
        <v>2</v>
      </c>
      <c r="C95" s="425"/>
      <c r="D95" s="4"/>
    </row>
    <row r="96" spans="1:4" s="1" customFormat="1" x14ac:dyDescent="0.25">
      <c r="A96" s="8" t="s">
        <v>215</v>
      </c>
      <c r="B96" s="10">
        <v>2</v>
      </c>
      <c r="C96" s="426"/>
      <c r="D96" s="4"/>
    </row>
    <row r="97" spans="1:4" s="1" customFormat="1" hidden="1" x14ac:dyDescent="0.25">
      <c r="A97" s="2" t="s">
        <v>133</v>
      </c>
      <c r="B97" s="2">
        <v>0.6</v>
      </c>
      <c r="C97" s="65" t="s">
        <v>134</v>
      </c>
      <c r="D97" s="4"/>
    </row>
    <row r="98" spans="1:4" s="1" customFormat="1" hidden="1" x14ac:dyDescent="0.25">
      <c r="A98" s="2" t="s">
        <v>135</v>
      </c>
      <c r="B98" s="2">
        <v>0.91</v>
      </c>
      <c r="C98" s="65" t="s">
        <v>134</v>
      </c>
      <c r="D98" s="4"/>
    </row>
    <row r="99" spans="1:4" s="1" customFormat="1" hidden="1" x14ac:dyDescent="0.25">
      <c r="A99" s="2" t="s">
        <v>136</v>
      </c>
      <c r="B99" s="66">
        <v>0.01</v>
      </c>
      <c r="C99" s="67" t="s">
        <v>134</v>
      </c>
      <c r="D99" s="4"/>
    </row>
    <row r="100" spans="1:4" s="1" customFormat="1" hidden="1" x14ac:dyDescent="0.25">
      <c r="A100" s="2" t="s">
        <v>137</v>
      </c>
      <c r="B100" s="2">
        <v>0.27</v>
      </c>
      <c r="C100" s="65" t="s">
        <v>134</v>
      </c>
      <c r="D100" s="4"/>
    </row>
    <row r="101" spans="1:4" hidden="1" x14ac:dyDescent="0.25">
      <c r="A101" s="2" t="s">
        <v>138</v>
      </c>
      <c r="B101" s="2">
        <v>0.28000000000000003</v>
      </c>
      <c r="C101" s="65" t="s">
        <v>134</v>
      </c>
    </row>
    <row r="102" spans="1:4" hidden="1" x14ac:dyDescent="0.25">
      <c r="A102" s="2" t="s">
        <v>139</v>
      </c>
      <c r="B102" s="66">
        <v>0.01</v>
      </c>
      <c r="C102" s="67" t="s">
        <v>134</v>
      </c>
    </row>
    <row r="103" spans="1:4" hidden="1" x14ac:dyDescent="0.25">
      <c r="A103" s="2" t="s">
        <v>140</v>
      </c>
      <c r="B103" s="2">
        <v>0.21</v>
      </c>
      <c r="C103" s="65" t="s">
        <v>134</v>
      </c>
    </row>
    <row r="104" spans="1:4" hidden="1" x14ac:dyDescent="0.25">
      <c r="A104" s="2" t="s">
        <v>141</v>
      </c>
      <c r="B104" s="2">
        <v>0.2</v>
      </c>
      <c r="C104" s="65" t="s">
        <v>134</v>
      </c>
    </row>
    <row r="105" spans="1:4" hidden="1" x14ac:dyDescent="0.25">
      <c r="A105" s="2" t="s">
        <v>142</v>
      </c>
      <c r="B105" s="66">
        <v>0.01</v>
      </c>
      <c r="C105" s="148" t="s">
        <v>134</v>
      </c>
    </row>
    <row r="106" spans="1:4" s="1" customFormat="1" hidden="1" x14ac:dyDescent="0.25">
      <c r="A106" s="2" t="s">
        <v>192</v>
      </c>
      <c r="B106" s="65">
        <v>532</v>
      </c>
      <c r="C106" s="65" t="s">
        <v>134</v>
      </c>
      <c r="D106" s="4"/>
    </row>
    <row r="107" spans="1:4" s="1" customFormat="1" hidden="1" x14ac:dyDescent="0.25">
      <c r="A107" s="2" t="s">
        <v>193</v>
      </c>
      <c r="B107" s="65">
        <v>434</v>
      </c>
      <c r="C107" s="65" t="s">
        <v>134</v>
      </c>
      <c r="D107" s="4"/>
    </row>
    <row r="108" spans="1:4" s="1" customFormat="1" hidden="1" x14ac:dyDescent="0.25">
      <c r="A108" s="2" t="s">
        <v>194</v>
      </c>
      <c r="B108" s="65">
        <v>397</v>
      </c>
      <c r="C108" s="65" t="s">
        <v>134</v>
      </c>
      <c r="D108" s="4"/>
    </row>
    <row r="109" spans="1:4" s="1" customFormat="1" x14ac:dyDescent="0.25">
      <c r="A109" s="2" t="s">
        <v>185</v>
      </c>
      <c r="B109" s="65">
        <v>1.0165</v>
      </c>
      <c r="C109" s="427" t="s">
        <v>186</v>
      </c>
      <c r="D109" s="4"/>
    </row>
    <row r="110" spans="1:4" s="1" customFormat="1" x14ac:dyDescent="0.25">
      <c r="A110" s="2" t="s">
        <v>187</v>
      </c>
      <c r="B110" s="65">
        <v>5.7634999999999996</v>
      </c>
      <c r="C110" s="428"/>
      <c r="D110" s="4"/>
    </row>
    <row r="111" spans="1:4" s="1" customFormat="1" x14ac:dyDescent="0.25">
      <c r="A111" s="2" t="s">
        <v>188</v>
      </c>
      <c r="B111" s="65">
        <v>0.123</v>
      </c>
      <c r="C111" s="429"/>
      <c r="D111" s="4"/>
    </row>
    <row r="112" spans="1:4" s="1" customFormat="1" x14ac:dyDescent="0.25">
      <c r="A112" s="2" t="s">
        <v>195</v>
      </c>
      <c r="B112" s="244">
        <v>10.210000000000001</v>
      </c>
      <c r="C112" s="430" t="s">
        <v>196</v>
      </c>
      <c r="D112" s="4"/>
    </row>
    <row r="113" spans="1:4" s="1" customFormat="1" x14ac:dyDescent="0.25">
      <c r="A113" s="2" t="s">
        <v>197</v>
      </c>
      <c r="B113" s="65">
        <v>8.7799999999999994</v>
      </c>
      <c r="C113" s="431"/>
      <c r="D113" s="4"/>
    </row>
    <row r="114" spans="1:4" s="1" customFormat="1" x14ac:dyDescent="0.25">
      <c r="A114" s="2" t="s">
        <v>198</v>
      </c>
      <c r="B114" s="65">
        <v>6.4</v>
      </c>
      <c r="C114" s="197" t="s">
        <v>199</v>
      </c>
      <c r="D114" s="4"/>
    </row>
    <row r="115" spans="1:4" x14ac:dyDescent="0.25">
      <c r="C115" s="19"/>
    </row>
    <row r="116" spans="1:4" x14ac:dyDescent="0.25">
      <c r="A116" s="109"/>
      <c r="B116" s="107"/>
      <c r="C116" s="19"/>
    </row>
    <row r="117" spans="1:4" x14ac:dyDescent="0.25">
      <c r="A117" s="109"/>
      <c r="B117" s="107"/>
      <c r="C117" s="19"/>
    </row>
    <row r="118" spans="1:4" x14ac:dyDescent="0.25">
      <c r="A118" s="19"/>
      <c r="B118" s="19"/>
      <c r="C118" s="19"/>
    </row>
  </sheetData>
  <mergeCells count="16">
    <mergeCell ref="C80:C83"/>
    <mergeCell ref="C85:C96"/>
    <mergeCell ref="C109:C111"/>
    <mergeCell ref="C112:C113"/>
    <mergeCell ref="C3:C6"/>
    <mergeCell ref="C52:C55"/>
    <mergeCell ref="C57:C65"/>
    <mergeCell ref="C69:C71"/>
    <mergeCell ref="C67:C68"/>
    <mergeCell ref="C72:C79"/>
    <mergeCell ref="C11:C13"/>
    <mergeCell ref="C16:C31"/>
    <mergeCell ref="C46:C49"/>
    <mergeCell ref="C34:C43"/>
    <mergeCell ref="C44:C45"/>
    <mergeCell ref="C50:C51"/>
  </mergeCells>
  <hyperlinks>
    <hyperlink ref="C102" r:id="rId1"/>
    <hyperlink ref="C99" r:id="rId2"/>
    <hyperlink ref="C112" r:id="rId3"/>
    <hyperlink ref="C114" r:id="rId4"/>
    <hyperlink ref="C11" r:id="rId5"/>
    <hyperlink ref="C44" r:id="rId6" location="la" display="https://ops.fhwa.dot.gov/freight/policy/rpt_congress/truck_sw_laws/app_a.htm - la"/>
  </hyperlinks>
  <pageMargins left="0.7" right="0.7" top="0.75" bottom="0.75" header="0.3" footer="0.3"/>
  <pageSetup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7"/>
  <sheetViews>
    <sheetView zoomScale="80" zoomScaleNormal="80" workbookViewId="0"/>
  </sheetViews>
  <sheetFormatPr defaultColWidth="9.140625" defaultRowHeight="15" x14ac:dyDescent="0.25"/>
  <cols>
    <col min="1" max="1" width="3.42578125" style="1" bestFit="1" customWidth="1"/>
    <col min="2" max="2" width="10.28515625" style="4" customWidth="1"/>
    <col min="3" max="3" width="17.28515625" style="4" bestFit="1" customWidth="1"/>
    <col min="4" max="4" width="17.85546875" style="4" bestFit="1" customWidth="1"/>
    <col min="5" max="5" width="3" style="4" customWidth="1"/>
    <col min="6" max="6" width="17.5703125" style="4" customWidth="1"/>
    <col min="7" max="7" width="16.28515625" style="4" customWidth="1"/>
    <col min="8" max="8" width="3.28515625" style="4" customWidth="1"/>
    <col min="9" max="9" width="14.42578125" style="4" customWidth="1"/>
    <col min="10" max="10" width="17.42578125" style="4" customWidth="1"/>
    <col min="11" max="11" width="3" style="4" customWidth="1"/>
    <col min="12" max="16384" width="9.140625" style="4"/>
  </cols>
  <sheetData>
    <row r="1" spans="1:11" x14ac:dyDescent="0.25">
      <c r="B1" s="4" t="s">
        <v>255</v>
      </c>
      <c r="C1" s="254">
        <f>'7-Inputs'!B3</f>
        <v>7.0000000000000007E-2</v>
      </c>
    </row>
    <row r="2" spans="1:11" x14ac:dyDescent="0.25">
      <c r="B2" s="4" t="s">
        <v>239</v>
      </c>
      <c r="C2" s="255">
        <f>'7-Inputs'!B4</f>
        <v>2019</v>
      </c>
    </row>
    <row r="3" spans="1:11" customFormat="1" ht="15.75" thickBot="1" x14ac:dyDescent="0.3">
      <c r="A3" s="1"/>
      <c r="B3" s="4"/>
      <c r="C3" s="4"/>
      <c r="D3" s="4"/>
      <c r="E3" s="21"/>
      <c r="F3" s="4"/>
      <c r="G3" s="21"/>
      <c r="H3" s="19"/>
      <c r="K3" s="19"/>
    </row>
    <row r="4" spans="1:11" s="3" customFormat="1" ht="79.900000000000006" customHeight="1" thickBot="1" x14ac:dyDescent="0.3">
      <c r="A4" s="12"/>
      <c r="B4" s="101" t="s">
        <v>1</v>
      </c>
      <c r="C4" s="101" t="s">
        <v>161</v>
      </c>
      <c r="D4" s="101" t="s">
        <v>11</v>
      </c>
      <c r="E4" s="38"/>
      <c r="F4" s="62" t="s">
        <v>122</v>
      </c>
      <c r="G4" s="62" t="s">
        <v>123</v>
      </c>
      <c r="H4" s="38"/>
      <c r="I4" s="62" t="s">
        <v>124</v>
      </c>
      <c r="J4" s="62" t="s">
        <v>414</v>
      </c>
      <c r="K4" s="38"/>
    </row>
    <row r="5" spans="1:11" s="47" customFormat="1" x14ac:dyDescent="0.25">
      <c r="B5" s="155">
        <v>2017</v>
      </c>
      <c r="C5" s="256">
        <f>SUM(F5,I5)</f>
        <v>0</v>
      </c>
      <c r="D5" s="257">
        <f>SUM(G5,J5)</f>
        <v>0</v>
      </c>
      <c r="E5" s="154"/>
      <c r="F5" s="157"/>
      <c r="G5" s="239"/>
      <c r="H5" s="106"/>
      <c r="I5" s="163"/>
      <c r="J5" s="158"/>
      <c r="K5" s="106"/>
    </row>
    <row r="6" spans="1:11" x14ac:dyDescent="0.25">
      <c r="A6" s="4"/>
      <c r="B6" s="9">
        <f>B5+1</f>
        <v>2018</v>
      </c>
      <c r="C6" s="10">
        <f>SUM(F6,I6)</f>
        <v>0</v>
      </c>
      <c r="D6" s="60">
        <f>SUM(G6,J6)</f>
        <v>0</v>
      </c>
      <c r="E6" s="37"/>
      <c r="F6" s="59"/>
      <c r="G6" s="60"/>
      <c r="H6" s="21"/>
      <c r="I6" s="9"/>
      <c r="J6" s="159"/>
      <c r="K6" s="21"/>
    </row>
    <row r="7" spans="1:11" x14ac:dyDescent="0.25">
      <c r="A7" s="4"/>
      <c r="B7" s="9">
        <f>B6+1</f>
        <v>2019</v>
      </c>
      <c r="C7" s="10">
        <f t="shared" ref="C7:C11" si="0">SUM(F7,I7)</f>
        <v>0</v>
      </c>
      <c r="D7" s="60">
        <f t="shared" ref="D7:D11" si="1">SUM(G7,J7)</f>
        <v>0</v>
      </c>
      <c r="E7" s="37"/>
      <c r="F7" s="59"/>
      <c r="G7" s="60"/>
      <c r="H7" s="37"/>
      <c r="I7" s="59"/>
      <c r="J7" s="60"/>
      <c r="K7" s="37"/>
    </row>
    <row r="8" spans="1:11" customFormat="1" x14ac:dyDescent="0.25">
      <c r="A8" s="1"/>
      <c r="B8" s="9">
        <f t="shared" ref="B8:B9" si="2">B7+1</f>
        <v>2020</v>
      </c>
      <c r="C8" s="10">
        <f t="shared" si="0"/>
        <v>3232421.9979495299</v>
      </c>
      <c r="D8" s="60">
        <f t="shared" si="1"/>
        <v>3020955.1382705886</v>
      </c>
      <c r="E8" s="37"/>
      <c r="F8" s="59">
        <f>'7-Inputs'!B17</f>
        <v>3232421.9979495299</v>
      </c>
      <c r="G8" s="60">
        <f>F8/((1+$C$1)^(B8-$C$2))</f>
        <v>3020955.1382705886</v>
      </c>
      <c r="H8" s="19"/>
      <c r="I8" s="59"/>
      <c r="J8" s="60"/>
      <c r="K8" s="19"/>
    </row>
    <row r="9" spans="1:11" customFormat="1" x14ac:dyDescent="0.25">
      <c r="A9" s="1"/>
      <c r="B9" s="9">
        <f t="shared" si="2"/>
        <v>2021</v>
      </c>
      <c r="C9" s="10">
        <f t="shared" si="0"/>
        <v>21194260.570243873</v>
      </c>
      <c r="D9" s="60">
        <f t="shared" si="1"/>
        <v>18511887.999164879</v>
      </c>
      <c r="E9" s="40"/>
      <c r="F9" s="59"/>
      <c r="G9" s="60"/>
      <c r="H9" s="19"/>
      <c r="I9" s="59">
        <f>'7-Inputs'!B29</f>
        <v>21194260.570243873</v>
      </c>
      <c r="J9" s="60">
        <f>I9/((1+$C$1)^(B9-$C$2))</f>
        <v>18511887.999164879</v>
      </c>
      <c r="K9" s="19"/>
    </row>
    <row r="10" spans="1:11" s="1" customFormat="1" x14ac:dyDescent="0.25">
      <c r="B10" s="9">
        <v>2022</v>
      </c>
      <c r="C10" s="10">
        <f t="shared" si="0"/>
        <v>0</v>
      </c>
      <c r="D10" s="60">
        <f t="shared" si="1"/>
        <v>0</v>
      </c>
      <c r="E10" s="40"/>
      <c r="F10" s="59"/>
      <c r="G10" s="60"/>
      <c r="H10" s="19"/>
      <c r="I10" s="58"/>
      <c r="J10" s="150"/>
      <c r="K10" s="19"/>
    </row>
    <row r="11" spans="1:11" s="1" customFormat="1" ht="15.75" thickBot="1" x14ac:dyDescent="0.3">
      <c r="B11" s="156">
        <v>2023</v>
      </c>
      <c r="C11" s="161">
        <f t="shared" si="0"/>
        <v>0</v>
      </c>
      <c r="D11" s="164">
        <f t="shared" si="1"/>
        <v>0</v>
      </c>
      <c r="E11" s="40"/>
      <c r="F11" s="160"/>
      <c r="G11" s="164"/>
      <c r="H11" s="19"/>
      <c r="I11" s="152"/>
      <c r="J11" s="162"/>
      <c r="K11" s="19"/>
    </row>
    <row r="12" spans="1:11" ht="15.75" thickBot="1" x14ac:dyDescent="0.3">
      <c r="D12" s="57"/>
      <c r="E12" s="37"/>
      <c r="H12" s="21"/>
      <c r="K12" s="21"/>
    </row>
    <row r="13" spans="1:11" ht="15.75" thickBot="1" x14ac:dyDescent="0.3">
      <c r="B13" s="105" t="s">
        <v>9</v>
      </c>
      <c r="C13" s="17">
        <f>SUM(C5:C11)</f>
        <v>24426682.568193402</v>
      </c>
      <c r="D13" s="50">
        <f>SUM(D5:D11)</f>
        <v>21532843.137435466</v>
      </c>
      <c r="E13" s="21"/>
      <c r="H13" s="21"/>
      <c r="K13" s="21"/>
    </row>
    <row r="14" spans="1:11" x14ac:dyDescent="0.25">
      <c r="H14" s="21"/>
      <c r="K14" s="21"/>
    </row>
    <row r="15" spans="1:11" x14ac:dyDescent="0.25">
      <c r="H15" s="21"/>
      <c r="K15" s="21"/>
    </row>
    <row r="16" spans="1:11" x14ac:dyDescent="0.25">
      <c r="K16" s="21"/>
    </row>
    <row r="17" spans="11:11" x14ac:dyDescent="0.25">
      <c r="K17" s="2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80" zoomScaleNormal="80" workbookViewId="0">
      <pane xSplit="1" topLeftCell="B1" activePane="topRight" state="frozen"/>
      <selection activeCell="H1" sqref="H1:O13"/>
      <selection pane="topRight" activeCell="A35" sqref="A35"/>
    </sheetView>
  </sheetViews>
  <sheetFormatPr defaultColWidth="9.140625" defaultRowHeight="15" x14ac:dyDescent="0.25"/>
  <cols>
    <col min="1" max="1" width="9.140625" style="1"/>
    <col min="2" max="2" width="18.140625" style="4" customWidth="1"/>
    <col min="3" max="3" width="14.85546875" style="4" bestFit="1" customWidth="1"/>
    <col min="4" max="6" width="14.85546875" style="4" customWidth="1"/>
    <col min="7" max="7" width="5.7109375" style="4" customWidth="1"/>
    <col min="8" max="8" width="4.7109375" style="4" customWidth="1"/>
    <col min="9" max="16384" width="9.140625" style="4"/>
  </cols>
  <sheetData>
    <row r="1" spans="1:9" x14ac:dyDescent="0.25">
      <c r="A1" s="441" t="s">
        <v>311</v>
      </c>
      <c r="B1" s="441"/>
      <c r="C1" s="10">
        <f>'7-Inputs'!B30</f>
        <v>449538.63792429352</v>
      </c>
      <c r="D1" s="37"/>
      <c r="E1" s="37"/>
    </row>
    <row r="2" spans="1:9" x14ac:dyDescent="0.25">
      <c r="A2" s="276" t="s">
        <v>297</v>
      </c>
      <c r="B2" s="276"/>
      <c r="C2" s="10">
        <f>'7-Inputs'!B31</f>
        <v>78000</v>
      </c>
      <c r="D2" s="37"/>
      <c r="E2" s="37"/>
    </row>
    <row r="3" spans="1:9" x14ac:dyDescent="0.25">
      <c r="A3" s="441" t="s">
        <v>255</v>
      </c>
      <c r="B3" s="441"/>
      <c r="C3" s="118">
        <f>'7-Inputs'!B3</f>
        <v>7.0000000000000007E-2</v>
      </c>
      <c r="D3" s="287"/>
      <c r="E3" s="287"/>
    </row>
    <row r="4" spans="1:9" x14ac:dyDescent="0.25">
      <c r="A4" s="441" t="s">
        <v>239</v>
      </c>
      <c r="B4" s="441"/>
      <c r="C4" s="193">
        <f>'7-Inputs'!B4</f>
        <v>2019</v>
      </c>
      <c r="D4" s="275"/>
      <c r="E4" s="275"/>
    </row>
    <row r="5" spans="1:9" ht="15.75" thickBot="1" x14ac:dyDescent="0.3">
      <c r="A5" s="274"/>
      <c r="B5" s="274"/>
      <c r="C5" s="275"/>
      <c r="D5" s="275"/>
      <c r="E5" s="275"/>
    </row>
    <row r="6" spans="1:9" s="13" customFormat="1" ht="45" x14ac:dyDescent="0.25">
      <c r="B6" s="16" t="s">
        <v>1</v>
      </c>
      <c r="C6" s="18" t="s">
        <v>312</v>
      </c>
      <c r="D6" s="288" t="s">
        <v>313</v>
      </c>
      <c r="E6" s="288" t="s">
        <v>314</v>
      </c>
      <c r="F6" s="240" t="s">
        <v>104</v>
      </c>
      <c r="G6" s="38"/>
      <c r="H6" s="38"/>
      <c r="I6" s="49"/>
    </row>
    <row r="7" spans="1:9" s="1" customFormat="1" x14ac:dyDescent="0.25">
      <c r="A7" s="1">
        <v>1</v>
      </c>
      <c r="B7" s="9">
        <f>'7-Inputs'!B8</f>
        <v>2022</v>
      </c>
      <c r="C7" s="10">
        <f>$C$1</f>
        <v>449538.63792429352</v>
      </c>
      <c r="D7" s="289">
        <f>$C$2</f>
        <v>78000</v>
      </c>
      <c r="E7" s="289">
        <f>C7-D7</f>
        <v>371538.63792429352</v>
      </c>
      <c r="F7" s="60">
        <f>E7/((1+$C$3)^('9-O&amp;MCosts'!B7-$C$4))</f>
        <v>303286.20132051979</v>
      </c>
      <c r="G7" s="37"/>
      <c r="H7" s="37"/>
      <c r="I7" s="19"/>
    </row>
    <row r="8" spans="1:9" s="1" customFormat="1" x14ac:dyDescent="0.25">
      <c r="A8" s="1">
        <f>A7+1</f>
        <v>2</v>
      </c>
      <c r="B8" s="9">
        <f t="shared" ref="B8:B26" si="0">B7+1</f>
        <v>2023</v>
      </c>
      <c r="C8" s="10">
        <f t="shared" ref="C8:C26" si="1">$C$1</f>
        <v>449538.63792429352</v>
      </c>
      <c r="D8" s="289">
        <f t="shared" ref="D8:D26" si="2">$C$2</f>
        <v>78000</v>
      </c>
      <c r="E8" s="289">
        <f t="shared" ref="E8:E26" si="3">C8-D8</f>
        <v>371538.63792429352</v>
      </c>
      <c r="F8" s="60">
        <f>E8/((1+$C$3)^('9-O&amp;MCosts'!B8-$C$4))</f>
        <v>283445.04796310258</v>
      </c>
      <c r="G8" s="37"/>
      <c r="H8" s="37"/>
      <c r="I8" s="19"/>
    </row>
    <row r="9" spans="1:9" s="1" customFormat="1" x14ac:dyDescent="0.25">
      <c r="A9" s="1">
        <f t="shared" ref="A9:A26" si="4">1+A8</f>
        <v>3</v>
      </c>
      <c r="B9" s="9">
        <f t="shared" si="0"/>
        <v>2024</v>
      </c>
      <c r="C9" s="10">
        <f t="shared" si="1"/>
        <v>449538.63792429352</v>
      </c>
      <c r="D9" s="289">
        <f t="shared" si="2"/>
        <v>78000</v>
      </c>
      <c r="E9" s="289">
        <f t="shared" si="3"/>
        <v>371538.63792429352</v>
      </c>
      <c r="F9" s="60">
        <f>E9/((1+$C$3)^('9-O&amp;MCosts'!B9-$C$4))</f>
        <v>264901.91398420802</v>
      </c>
      <c r="G9" s="37"/>
      <c r="H9" s="37"/>
      <c r="I9" s="19"/>
    </row>
    <row r="10" spans="1:9" s="1" customFormat="1" x14ac:dyDescent="0.25">
      <c r="A10" s="1">
        <f t="shared" si="4"/>
        <v>4</v>
      </c>
      <c r="B10" s="9">
        <f t="shared" si="0"/>
        <v>2025</v>
      </c>
      <c r="C10" s="10">
        <f t="shared" si="1"/>
        <v>449538.63792429352</v>
      </c>
      <c r="D10" s="289">
        <f t="shared" si="2"/>
        <v>78000</v>
      </c>
      <c r="E10" s="289">
        <f t="shared" si="3"/>
        <v>371538.63792429352</v>
      </c>
      <c r="F10" s="60">
        <f>E10/((1+$C$3)^('9-O&amp;MCosts'!B10-$C$4))</f>
        <v>247571.88222823181</v>
      </c>
      <c r="G10" s="37"/>
      <c r="H10" s="37"/>
      <c r="I10" s="19"/>
    </row>
    <row r="11" spans="1:9" s="1" customFormat="1" x14ac:dyDescent="0.25">
      <c r="A11" s="1">
        <f t="shared" si="4"/>
        <v>5</v>
      </c>
      <c r="B11" s="9">
        <f t="shared" si="0"/>
        <v>2026</v>
      </c>
      <c r="C11" s="10">
        <f t="shared" si="1"/>
        <v>449538.63792429352</v>
      </c>
      <c r="D11" s="289">
        <f t="shared" si="2"/>
        <v>78000</v>
      </c>
      <c r="E11" s="289">
        <f t="shared" si="3"/>
        <v>371538.63792429352</v>
      </c>
      <c r="F11" s="60">
        <f>E11/((1+$C$3)^('9-O&amp;MCosts'!B11-$C$4))</f>
        <v>231375.59086750634</v>
      </c>
      <c r="G11" s="37"/>
      <c r="H11" s="37"/>
      <c r="I11" s="19"/>
    </row>
    <row r="12" spans="1:9" s="1" customFormat="1" x14ac:dyDescent="0.25">
      <c r="A12" s="1">
        <f t="shared" si="4"/>
        <v>6</v>
      </c>
      <c r="B12" s="9">
        <f t="shared" si="0"/>
        <v>2027</v>
      </c>
      <c r="C12" s="10">
        <f t="shared" si="1"/>
        <v>449538.63792429352</v>
      </c>
      <c r="D12" s="289">
        <f t="shared" si="2"/>
        <v>78000</v>
      </c>
      <c r="E12" s="289">
        <f t="shared" si="3"/>
        <v>371538.63792429352</v>
      </c>
      <c r="F12" s="60">
        <f>E12/((1+$C$3)^('9-O&amp;MCosts'!B12-$C$4))</f>
        <v>216238.8699696321</v>
      </c>
      <c r="G12" s="37"/>
      <c r="H12" s="37"/>
      <c r="I12" s="19"/>
    </row>
    <row r="13" spans="1:9" s="1" customFormat="1" x14ac:dyDescent="0.25">
      <c r="A13" s="1">
        <f t="shared" si="4"/>
        <v>7</v>
      </c>
      <c r="B13" s="9">
        <f t="shared" si="0"/>
        <v>2028</v>
      </c>
      <c r="C13" s="10">
        <f t="shared" si="1"/>
        <v>449538.63792429352</v>
      </c>
      <c r="D13" s="289">
        <f t="shared" si="2"/>
        <v>78000</v>
      </c>
      <c r="E13" s="289">
        <f t="shared" si="3"/>
        <v>371538.63792429352</v>
      </c>
      <c r="F13" s="60">
        <f>E13/((1+$C$3)^('9-O&amp;MCosts'!B13-$C$4))</f>
        <v>202092.40184077763</v>
      </c>
      <c r="G13" s="37"/>
      <c r="H13" s="37"/>
      <c r="I13" s="19"/>
    </row>
    <row r="14" spans="1:9" s="1" customFormat="1" x14ac:dyDescent="0.25">
      <c r="A14" s="1">
        <f t="shared" si="4"/>
        <v>8</v>
      </c>
      <c r="B14" s="9">
        <f t="shared" si="0"/>
        <v>2029</v>
      </c>
      <c r="C14" s="10">
        <f t="shared" si="1"/>
        <v>449538.63792429352</v>
      </c>
      <c r="D14" s="289">
        <f t="shared" si="2"/>
        <v>78000</v>
      </c>
      <c r="E14" s="289">
        <f t="shared" si="3"/>
        <v>371538.63792429352</v>
      </c>
      <c r="F14" s="60">
        <f>E14/((1+$C$3)^('9-O&amp;MCosts'!B14-$C$4))</f>
        <v>188871.40358951181</v>
      </c>
      <c r="G14" s="37"/>
      <c r="H14" s="37"/>
      <c r="I14" s="19"/>
    </row>
    <row r="15" spans="1:9" s="1" customFormat="1" x14ac:dyDescent="0.25">
      <c r="A15" s="1">
        <f t="shared" si="4"/>
        <v>9</v>
      </c>
      <c r="B15" s="9">
        <f t="shared" si="0"/>
        <v>2030</v>
      </c>
      <c r="C15" s="10">
        <f t="shared" si="1"/>
        <v>449538.63792429352</v>
      </c>
      <c r="D15" s="289">
        <f t="shared" si="2"/>
        <v>78000</v>
      </c>
      <c r="E15" s="289">
        <f t="shared" si="3"/>
        <v>371538.63792429352</v>
      </c>
      <c r="F15" s="60">
        <f>E15/((1+$C$3)^('9-O&amp;MCosts'!B15-$C$4))</f>
        <v>176515.33045748767</v>
      </c>
      <c r="G15" s="37"/>
      <c r="H15" s="37"/>
      <c r="I15" s="19"/>
    </row>
    <row r="16" spans="1:9" s="1" customFormat="1" x14ac:dyDescent="0.25">
      <c r="A16" s="1">
        <f t="shared" si="4"/>
        <v>10</v>
      </c>
      <c r="B16" s="9">
        <f t="shared" si="0"/>
        <v>2031</v>
      </c>
      <c r="C16" s="10">
        <f t="shared" si="1"/>
        <v>449538.63792429352</v>
      </c>
      <c r="D16" s="289">
        <f t="shared" si="2"/>
        <v>78000</v>
      </c>
      <c r="E16" s="289">
        <f t="shared" si="3"/>
        <v>371538.63792429352</v>
      </c>
      <c r="F16" s="60">
        <f>E16/((1+$C$3)^('9-O&amp;MCosts'!B16-$C$4))</f>
        <v>164967.59855839971</v>
      </c>
      <c r="G16" s="37"/>
      <c r="H16" s="37"/>
      <c r="I16" s="19"/>
    </row>
    <row r="17" spans="1:9" s="1" customFormat="1" x14ac:dyDescent="0.25">
      <c r="A17" s="1">
        <f t="shared" si="4"/>
        <v>11</v>
      </c>
      <c r="B17" s="9">
        <f t="shared" si="0"/>
        <v>2032</v>
      </c>
      <c r="C17" s="10">
        <f t="shared" si="1"/>
        <v>449538.63792429352</v>
      </c>
      <c r="D17" s="289">
        <f t="shared" si="2"/>
        <v>78000</v>
      </c>
      <c r="E17" s="289">
        <f t="shared" si="3"/>
        <v>371538.63792429352</v>
      </c>
      <c r="F17" s="60">
        <f>E17/((1+$C$3)^('9-O&amp;MCosts'!B17-$C$4))</f>
        <v>154175.32575551374</v>
      </c>
      <c r="G17" s="37"/>
      <c r="H17" s="37"/>
      <c r="I17" s="19"/>
    </row>
    <row r="18" spans="1:9" s="1" customFormat="1" x14ac:dyDescent="0.25">
      <c r="A18" s="4">
        <f t="shared" si="4"/>
        <v>12</v>
      </c>
      <c r="B18" s="9">
        <f t="shared" si="0"/>
        <v>2033</v>
      </c>
      <c r="C18" s="10">
        <f t="shared" si="1"/>
        <v>449538.63792429352</v>
      </c>
      <c r="D18" s="289">
        <f t="shared" si="2"/>
        <v>78000</v>
      </c>
      <c r="E18" s="289">
        <f t="shared" si="3"/>
        <v>371538.63792429352</v>
      </c>
      <c r="F18" s="60">
        <f>E18/((1+$C$3)^('9-O&amp;MCosts'!B18-$C$4))</f>
        <v>144089.08949113436</v>
      </c>
      <c r="G18" s="37"/>
      <c r="H18" s="37"/>
      <c r="I18" s="19"/>
    </row>
    <row r="19" spans="1:9" s="1" customFormat="1" x14ac:dyDescent="0.25">
      <c r="A19" s="4">
        <f t="shared" si="4"/>
        <v>13</v>
      </c>
      <c r="B19" s="9">
        <f t="shared" si="0"/>
        <v>2034</v>
      </c>
      <c r="C19" s="10">
        <f t="shared" si="1"/>
        <v>449538.63792429352</v>
      </c>
      <c r="D19" s="289">
        <f t="shared" si="2"/>
        <v>78000</v>
      </c>
      <c r="E19" s="289">
        <f t="shared" si="3"/>
        <v>371538.63792429352</v>
      </c>
      <c r="F19" s="60">
        <f>E19/((1+$C$3)^('9-O&amp;MCosts'!B19-$C$4))</f>
        <v>134662.70045900406</v>
      </c>
      <c r="G19" s="37"/>
      <c r="H19" s="37"/>
      <c r="I19" s="19"/>
    </row>
    <row r="20" spans="1:9" s="1" customFormat="1" x14ac:dyDescent="0.25">
      <c r="A20" s="4">
        <f t="shared" si="4"/>
        <v>14</v>
      </c>
      <c r="B20" s="9">
        <f t="shared" si="0"/>
        <v>2035</v>
      </c>
      <c r="C20" s="10">
        <f t="shared" si="1"/>
        <v>449538.63792429352</v>
      </c>
      <c r="D20" s="289">
        <f t="shared" si="2"/>
        <v>78000</v>
      </c>
      <c r="E20" s="289">
        <f t="shared" si="3"/>
        <v>371538.63792429352</v>
      </c>
      <c r="F20" s="60">
        <f>E20/((1+$C$3)^('9-O&amp;MCosts'!B20-$C$4))</f>
        <v>125852.99108318138</v>
      </c>
      <c r="G20" s="37"/>
      <c r="H20" s="37"/>
      <c r="I20" s="19"/>
    </row>
    <row r="21" spans="1:9" s="1" customFormat="1" x14ac:dyDescent="0.25">
      <c r="A21" s="4">
        <f t="shared" si="4"/>
        <v>15</v>
      </c>
      <c r="B21" s="9">
        <f t="shared" si="0"/>
        <v>2036</v>
      </c>
      <c r="C21" s="10">
        <f t="shared" si="1"/>
        <v>449538.63792429352</v>
      </c>
      <c r="D21" s="289">
        <f t="shared" si="2"/>
        <v>78000</v>
      </c>
      <c r="E21" s="289">
        <f t="shared" si="3"/>
        <v>371538.63792429352</v>
      </c>
      <c r="F21" s="60">
        <f>E21/((1+$C$3)^('9-O&amp;MCosts'!B21-$C$4))</f>
        <v>117619.61783474895</v>
      </c>
      <c r="G21" s="37"/>
      <c r="H21" s="37"/>
      <c r="I21" s="19"/>
    </row>
    <row r="22" spans="1:9" s="1" customFormat="1" x14ac:dyDescent="0.25">
      <c r="A22" s="4">
        <f t="shared" si="4"/>
        <v>16</v>
      </c>
      <c r="B22" s="9">
        <f t="shared" si="0"/>
        <v>2037</v>
      </c>
      <c r="C22" s="10">
        <f t="shared" si="1"/>
        <v>449538.63792429352</v>
      </c>
      <c r="D22" s="289">
        <f t="shared" si="2"/>
        <v>78000</v>
      </c>
      <c r="E22" s="289">
        <f t="shared" si="3"/>
        <v>371538.63792429352</v>
      </c>
      <c r="F22" s="60">
        <f>E22/((1+$C$3)^('9-O&amp;MCosts'!B22-$C$4))</f>
        <v>109924.87648107378</v>
      </c>
      <c r="G22" s="37"/>
      <c r="H22" s="37"/>
      <c r="I22" s="19"/>
    </row>
    <row r="23" spans="1:9" s="1" customFormat="1" x14ac:dyDescent="0.25">
      <c r="A23" s="4">
        <f t="shared" si="4"/>
        <v>17</v>
      </c>
      <c r="B23" s="9">
        <f t="shared" si="0"/>
        <v>2038</v>
      </c>
      <c r="C23" s="10">
        <f t="shared" si="1"/>
        <v>449538.63792429352</v>
      </c>
      <c r="D23" s="289">
        <f t="shared" si="2"/>
        <v>78000</v>
      </c>
      <c r="E23" s="289">
        <f t="shared" si="3"/>
        <v>371538.63792429352</v>
      </c>
      <c r="F23" s="60">
        <f>E23/((1+$C$3)^('9-O&amp;MCosts'!B23-$C$4))</f>
        <v>102733.52942156426</v>
      </c>
      <c r="G23" s="37"/>
      <c r="H23" s="37"/>
      <c r="I23" s="19"/>
    </row>
    <row r="24" spans="1:9" s="1" customFormat="1" x14ac:dyDescent="0.25">
      <c r="A24" s="4">
        <f t="shared" si="4"/>
        <v>18</v>
      </c>
      <c r="B24" s="9">
        <f t="shared" si="0"/>
        <v>2039</v>
      </c>
      <c r="C24" s="10">
        <f t="shared" si="1"/>
        <v>449538.63792429352</v>
      </c>
      <c r="D24" s="289">
        <f t="shared" si="2"/>
        <v>78000</v>
      </c>
      <c r="E24" s="289">
        <f t="shared" si="3"/>
        <v>371538.63792429352</v>
      </c>
      <c r="F24" s="60">
        <f>E24/((1+$C$3)^('9-O&amp;MCosts'!B24-$C$4))</f>
        <v>96012.644319218947</v>
      </c>
      <c r="G24" s="37"/>
      <c r="H24" s="37"/>
      <c r="I24" s="19"/>
    </row>
    <row r="25" spans="1:9" s="1" customFormat="1" x14ac:dyDescent="0.25">
      <c r="A25" s="4">
        <f t="shared" si="4"/>
        <v>19</v>
      </c>
      <c r="B25" s="9">
        <f t="shared" si="0"/>
        <v>2040</v>
      </c>
      <c r="C25" s="10">
        <f t="shared" si="1"/>
        <v>449538.63792429352</v>
      </c>
      <c r="D25" s="289">
        <f t="shared" si="2"/>
        <v>78000</v>
      </c>
      <c r="E25" s="289">
        <f t="shared" si="3"/>
        <v>371538.63792429352</v>
      </c>
      <c r="F25" s="60">
        <f>E25/((1+$C$3)^('9-O&amp;MCosts'!B25-$C$4))</f>
        <v>89731.443288989671</v>
      </c>
      <c r="G25" s="37"/>
      <c r="H25" s="37"/>
      <c r="I25" s="19"/>
    </row>
    <row r="26" spans="1:9" s="1" customFormat="1" ht="15.75" thickBot="1" x14ac:dyDescent="0.3">
      <c r="A26" s="4">
        <f t="shared" si="4"/>
        <v>20</v>
      </c>
      <c r="B26" s="9">
        <f t="shared" si="0"/>
        <v>2041</v>
      </c>
      <c r="C26" s="10">
        <f t="shared" si="1"/>
        <v>449538.63792429352</v>
      </c>
      <c r="D26" s="289">
        <f t="shared" si="2"/>
        <v>78000</v>
      </c>
      <c r="E26" s="289">
        <f t="shared" si="3"/>
        <v>371538.63792429352</v>
      </c>
      <c r="F26" s="60">
        <f>E26/((1+$C$3)^('9-O&amp;MCosts'!B26-$C$4))</f>
        <v>83861.161952326802</v>
      </c>
      <c r="G26" s="37"/>
      <c r="H26" s="37"/>
      <c r="I26" s="19"/>
    </row>
    <row r="27" spans="1:9" ht="15.75" thickBot="1" x14ac:dyDescent="0.3">
      <c r="B27" s="191" t="s">
        <v>0</v>
      </c>
      <c r="C27" s="50">
        <f>SUM(C7:C26)</f>
        <v>8990772.7584858667</v>
      </c>
      <c r="D27" s="50">
        <f t="shared" ref="D27:E27" si="5">SUM(D7:D26)</f>
        <v>1560000</v>
      </c>
      <c r="E27" s="50">
        <f t="shared" si="5"/>
        <v>7430772.7584858667</v>
      </c>
      <c r="F27" s="50">
        <f>SUM(F7:F26)</f>
        <v>3437929.6208661343</v>
      </c>
    </row>
  </sheetData>
  <mergeCells count="3">
    <mergeCell ref="A1:B1"/>
    <mergeCell ref="A3:B3"/>
    <mergeCell ref="A4:B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1-Summary</vt:lpstr>
      <vt:lpstr>2-Matrix</vt:lpstr>
      <vt:lpstr>3-Schedule</vt:lpstr>
      <vt:lpstr>4-Cost Estimates</vt:lpstr>
      <vt:lpstr>5-Access Road &amp; Bridge Budget</vt:lpstr>
      <vt:lpstr>6-Access Road Imp Budget</vt:lpstr>
      <vt:lpstr>7-Inputs</vt:lpstr>
      <vt:lpstr>8-Capital Costs</vt:lpstr>
      <vt:lpstr>9-O&amp;MCosts</vt:lpstr>
      <vt:lpstr>10. Building 71 Cargo</vt:lpstr>
      <vt:lpstr>11-Avoided Truck Miles</vt:lpstr>
      <vt:lpstr>12-Truck Op Cost Savings</vt:lpstr>
      <vt:lpstr>13-Vessel Op Cost Savings</vt:lpstr>
      <vt:lpstr>14-Safety</vt:lpstr>
      <vt:lpstr>15-Reduced Congestion</vt:lpstr>
      <vt:lpstr>16-Reduced Pavement Cost</vt:lpstr>
      <vt:lpstr>17-Red Emissions</vt:lpstr>
      <vt:lpstr>18-Residual</vt:lpstr>
      <vt:lpstr>Deflator</vt:lpstr>
    </vt:vector>
  </TitlesOfParts>
  <Company>URS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Kylie</dc:creator>
  <cp:lastModifiedBy>Alexandra Hernandez</cp:lastModifiedBy>
  <dcterms:created xsi:type="dcterms:W3CDTF">2015-05-13T17:57:42Z</dcterms:created>
  <dcterms:modified xsi:type="dcterms:W3CDTF">2019-09-17T18:33:32Z</dcterms:modified>
</cp:coreProperties>
</file>